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10455" tabRatio="919"/>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B1" i="93" l="1"/>
  <c r="B1" i="94"/>
  <c r="B1" i="71"/>
  <c r="B1" i="52"/>
  <c r="B1" i="72"/>
  <c r="B1" i="73"/>
  <c r="B1" i="28"/>
  <c r="B1" i="77"/>
  <c r="B1" i="105"/>
  <c r="B1" i="106"/>
  <c r="B1" i="69"/>
  <c r="B1" i="35"/>
  <c r="B1" i="64"/>
  <c r="B1" i="74"/>
  <c r="B1" i="36"/>
  <c r="B1" i="37"/>
  <c r="B1" i="79"/>
  <c r="B1" i="107"/>
  <c r="B1" i="80"/>
  <c r="B1" i="95"/>
  <c r="B1" i="96"/>
  <c r="B1" i="97"/>
  <c r="B1" i="98"/>
  <c r="B1" i="99"/>
  <c r="B1" i="100"/>
  <c r="B1" i="101"/>
  <c r="B1" i="102"/>
  <c r="B1" i="103"/>
  <c r="B1" i="104"/>
  <c r="B1" i="92"/>
  <c r="H38" i="94" l="1"/>
  <c r="H39" i="94"/>
  <c r="H40" i="94"/>
  <c r="H41" i="94"/>
  <c r="H42" i="94"/>
  <c r="H45" i="93"/>
  <c r="H43" i="94" l="1"/>
  <c r="D14" i="80" l="1"/>
  <c r="C33" i="80"/>
  <c r="F33" i="80"/>
  <c r="C8" i="80"/>
  <c r="G14" i="80"/>
  <c r="E24" i="80"/>
  <c r="G24" i="80"/>
  <c r="C11" i="80"/>
  <c r="G11" i="80"/>
  <c r="C18" i="80"/>
  <c r="F24" i="80"/>
  <c r="F11" i="80"/>
  <c r="C14" i="80"/>
  <c r="E11" i="80"/>
  <c r="G33" i="80"/>
  <c r="D11" i="80"/>
  <c r="E33" i="80"/>
  <c r="F14" i="80"/>
  <c r="G37" i="80" l="1"/>
  <c r="D18" i="80"/>
  <c r="G8" i="80"/>
  <c r="F8" i="80"/>
  <c r="D33" i="80"/>
  <c r="F18" i="80"/>
  <c r="E8" i="80"/>
  <c r="E18" i="80"/>
  <c r="E14" i="80"/>
  <c r="G18" i="80"/>
  <c r="D8" i="80"/>
  <c r="D24" i="80"/>
  <c r="C24" i="80"/>
  <c r="G21" i="80" l="1"/>
  <c r="G39" i="80" l="1"/>
  <c r="E22" i="74" l="1"/>
  <c r="D22" i="74"/>
  <c r="S21" i="64"/>
  <c r="R21" i="64"/>
  <c r="Q21" i="64"/>
  <c r="P21" i="64"/>
  <c r="N21" i="64"/>
  <c r="L21" i="64"/>
  <c r="K21" i="64"/>
  <c r="J21" i="64"/>
  <c r="I21" i="64"/>
  <c r="H21" i="64"/>
  <c r="G21" i="64"/>
  <c r="F21" i="64"/>
  <c r="E21" i="64"/>
  <c r="R22" i="35"/>
  <c r="P22" i="35"/>
  <c r="N22" i="35"/>
  <c r="J22" i="35"/>
  <c r="H22" i="35"/>
  <c r="F22" i="35"/>
  <c r="O21" i="64" l="1"/>
  <c r="C21" i="64"/>
  <c r="D22" i="35"/>
  <c r="L22" i="35"/>
  <c r="C58" i="69" l="1"/>
  <c r="C46" i="69"/>
  <c r="C40" i="69"/>
  <c r="C23" i="69"/>
  <c r="C18" i="69"/>
  <c r="D31" i="72"/>
  <c r="C31" i="72"/>
  <c r="C28" i="72"/>
  <c r="E25" i="72"/>
  <c r="C25" i="72"/>
  <c r="C20" i="72"/>
  <c r="E20" i="72"/>
  <c r="E16" i="72"/>
  <c r="D16" i="72"/>
  <c r="C16" i="72"/>
  <c r="C8" i="72"/>
  <c r="E8" i="72"/>
  <c r="E41" i="94"/>
  <c r="C38" i="94"/>
  <c r="E37" i="94"/>
  <c r="E25" i="94"/>
  <c r="H13" i="94"/>
  <c r="G11" i="94"/>
  <c r="E9" i="94"/>
  <c r="E7" i="94"/>
  <c r="E44" i="93"/>
  <c r="E42" i="93"/>
  <c r="E41" i="93"/>
  <c r="C37" i="93"/>
  <c r="E35" i="93"/>
  <c r="E28" i="93"/>
  <c r="E26" i="93"/>
  <c r="E24" i="93"/>
  <c r="E22" i="93"/>
  <c r="E16" i="93"/>
  <c r="E8" i="93"/>
  <c r="E7" i="93"/>
  <c r="E67" i="92"/>
  <c r="D63" i="92"/>
  <c r="E57" i="92"/>
  <c r="E56" i="92"/>
  <c r="E55" i="92"/>
  <c r="E52" i="92"/>
  <c r="E50" i="92"/>
  <c r="D47" i="92"/>
  <c r="E46" i="92"/>
  <c r="E44" i="92"/>
  <c r="E43" i="92"/>
  <c r="E40" i="92"/>
  <c r="E38" i="92"/>
  <c r="E39" i="92" l="1"/>
  <c r="E42" i="92"/>
  <c r="E48" i="92"/>
  <c r="E24" i="94"/>
  <c r="D8" i="72"/>
  <c r="E25" i="93"/>
  <c r="E30" i="93"/>
  <c r="E32" i="93"/>
  <c r="D38" i="94"/>
  <c r="D20" i="72"/>
  <c r="E10" i="94"/>
  <c r="E13" i="94"/>
  <c r="C29" i="69"/>
  <c r="E21" i="94"/>
  <c r="E33" i="94"/>
  <c r="C14" i="69"/>
  <c r="C47" i="92"/>
  <c r="E31" i="93"/>
  <c r="E40" i="93"/>
  <c r="H16" i="94"/>
  <c r="E42" i="94"/>
  <c r="D59" i="92"/>
  <c r="D68" i="92" s="1"/>
  <c r="E15" i="93"/>
  <c r="E19" i="93"/>
  <c r="E21" i="93"/>
  <c r="E23" i="93"/>
  <c r="E33" i="93"/>
  <c r="E39" i="93"/>
  <c r="D11" i="94"/>
  <c r="E29" i="94"/>
  <c r="E34" i="94"/>
  <c r="C6" i="69"/>
  <c r="C62" i="69"/>
  <c r="C37" i="72"/>
  <c r="D25" i="72"/>
  <c r="E31" i="72"/>
  <c r="C41" i="92"/>
  <c r="E61" i="92"/>
  <c r="E65" i="92"/>
  <c r="D41" i="92"/>
  <c r="E51" i="92"/>
  <c r="E60" i="92"/>
  <c r="E64" i="92"/>
  <c r="E62" i="92"/>
  <c r="E12" i="93"/>
  <c r="E20" i="93"/>
  <c r="D6" i="93"/>
  <c r="D13" i="93"/>
  <c r="E36" i="93"/>
  <c r="E11" i="93"/>
  <c r="D37" i="93"/>
  <c r="E9" i="93"/>
  <c r="E17" i="93"/>
  <c r="C13" i="93"/>
  <c r="D34" i="93"/>
  <c r="D29" i="93"/>
  <c r="E10" i="93"/>
  <c r="E18" i="93"/>
  <c r="E27" i="93"/>
  <c r="D8" i="94"/>
  <c r="E18" i="94"/>
  <c r="E36" i="94"/>
  <c r="E43" i="94"/>
  <c r="C8" i="94"/>
  <c r="E15" i="94"/>
  <c r="D17" i="94"/>
  <c r="E20" i="94"/>
  <c r="E23" i="94"/>
  <c r="E38" i="94"/>
  <c r="E40" i="94"/>
  <c r="E22" i="94"/>
  <c r="E27" i="94"/>
  <c r="E31" i="94"/>
  <c r="F11" i="94"/>
  <c r="D30" i="94"/>
  <c r="E12" i="94"/>
  <c r="E26" i="94"/>
  <c r="E35" i="94"/>
  <c r="E6" i="94"/>
  <c r="E19" i="94"/>
  <c r="E28" i="94"/>
  <c r="C30" i="94"/>
  <c r="E39" i="94"/>
  <c r="C11" i="94"/>
  <c r="E16" i="94"/>
  <c r="E32" i="94"/>
  <c r="H12" i="94"/>
  <c r="C17" i="94"/>
  <c r="C6" i="93"/>
  <c r="C34" i="93"/>
  <c r="E14" i="93"/>
  <c r="C29" i="93"/>
  <c r="E38" i="93"/>
  <c r="E45" i="92"/>
  <c r="E49" i="92"/>
  <c r="E58" i="92"/>
  <c r="G63" i="92"/>
  <c r="E66" i="92"/>
  <c r="C59" i="92"/>
  <c r="C63" i="92"/>
  <c r="D53" i="92" l="1"/>
  <c r="E37" i="93"/>
  <c r="E47" i="92"/>
  <c r="D43" i="93"/>
  <c r="E41" i="92"/>
  <c r="C67" i="69"/>
  <c r="C53" i="92"/>
  <c r="E13" i="93"/>
  <c r="E34" i="93"/>
  <c r="E29" i="93"/>
  <c r="E11" i="94"/>
  <c r="E8" i="94"/>
  <c r="H11" i="94"/>
  <c r="E17" i="94"/>
  <c r="D14" i="94"/>
  <c r="E30" i="94"/>
  <c r="C14" i="94"/>
  <c r="C43" i="93"/>
  <c r="E6" i="93"/>
  <c r="E63" i="92"/>
  <c r="E59" i="92"/>
  <c r="D69" i="92"/>
  <c r="C68" i="92"/>
  <c r="D45" i="93" l="1"/>
  <c r="E53" i="92"/>
  <c r="E14" i="94"/>
  <c r="C45" i="93"/>
  <c r="E43" i="93"/>
  <c r="E68" i="92"/>
  <c r="C69" i="92"/>
  <c r="E45" i="93" l="1"/>
  <c r="E69" i="92"/>
  <c r="N9" i="37" l="1"/>
  <c r="L9" i="37"/>
  <c r="N8" i="37"/>
  <c r="L8" i="37"/>
  <c r="N7" i="37"/>
  <c r="L7" i="37"/>
  <c r="L6" i="37" s="1"/>
  <c r="L34" i="37" s="1"/>
  <c r="N6" i="37" l="1"/>
  <c r="N34" i="37" s="1"/>
  <c r="E6" i="107" l="1"/>
  <c r="B2" i="106" l="1"/>
  <c r="B2" i="105"/>
  <c r="E12" i="106" l="1"/>
  <c r="D12" i="106"/>
  <c r="C12" i="106"/>
  <c r="B12" i="106"/>
  <c r="E11" i="106"/>
  <c r="D11" i="106"/>
  <c r="C11" i="106"/>
  <c r="B11" i="106"/>
  <c r="E10" i="106"/>
  <c r="D10" i="106"/>
  <c r="C10" i="106"/>
  <c r="B10" i="106"/>
  <c r="F9" i="106"/>
  <c r="E9" i="106"/>
  <c r="D9" i="106"/>
  <c r="C9" i="106"/>
  <c r="B9" i="106"/>
  <c r="B11" i="105"/>
  <c r="F10" i="106" l="1"/>
  <c r="F12" i="106"/>
  <c r="F11" i="106"/>
  <c r="B7" i="105"/>
  <c r="B16" i="105" s="1"/>
  <c r="B14" i="105" s="1"/>
  <c r="B6" i="105" l="1"/>
  <c r="B23" i="105" l="1"/>
  <c r="E35" i="92" l="1"/>
  <c r="E34" i="92"/>
  <c r="E33" i="92"/>
  <c r="E32" i="92"/>
  <c r="E31" i="92"/>
  <c r="D30" i="92"/>
  <c r="C30" i="92"/>
  <c r="E29" i="92"/>
  <c r="E28" i="92"/>
  <c r="D27" i="92"/>
  <c r="C27" i="92"/>
  <c r="E26" i="92"/>
  <c r="E25" i="92"/>
  <c r="D24" i="92"/>
  <c r="C24" i="92"/>
  <c r="E23" i="92"/>
  <c r="E22" i="92"/>
  <c r="E21" i="92"/>
  <c r="E20" i="92"/>
  <c r="D19" i="92"/>
  <c r="C19" i="92"/>
  <c r="H18" i="92"/>
  <c r="E18" i="92"/>
  <c r="H17" i="92"/>
  <c r="E17" i="92"/>
  <c r="E16" i="92"/>
  <c r="D15" i="92"/>
  <c r="C15" i="92"/>
  <c r="E14" i="92"/>
  <c r="E13" i="92"/>
  <c r="E12" i="92"/>
  <c r="E11" i="92"/>
  <c r="E10" i="92"/>
  <c r="E9" i="92"/>
  <c r="E8" i="92"/>
  <c r="D7" i="92"/>
  <c r="C7" i="92"/>
  <c r="E30" i="92" l="1"/>
  <c r="E27" i="92"/>
  <c r="E24" i="92"/>
  <c r="C36" i="92"/>
  <c r="E19" i="92"/>
  <c r="D36" i="92"/>
  <c r="E15" i="92"/>
  <c r="E7" i="92"/>
  <c r="E36" i="92" l="1"/>
  <c r="G6" i="71" l="1"/>
  <c r="F6" i="71"/>
  <c r="E6" i="71"/>
  <c r="D6" i="71"/>
  <c r="E13" i="71" l="1"/>
  <c r="F13" i="71"/>
  <c r="D13" i="71"/>
  <c r="G13" i="71"/>
  <c r="B1" i="6"/>
  <c r="B21" i="105" l="1"/>
  <c r="B2" i="93" l="1"/>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 r="H13" i="95" l="1"/>
  <c r="H10" i="96"/>
  <c r="H18" i="95"/>
  <c r="H7" i="96"/>
  <c r="H32" i="97"/>
  <c r="C10" i="98"/>
  <c r="H19" i="95"/>
  <c r="H33" i="97"/>
  <c r="H23" i="96"/>
  <c r="H12" i="96"/>
  <c r="H17" i="96"/>
  <c r="D10" i="98"/>
  <c r="H20" i="95"/>
  <c r="H9" i="96"/>
  <c r="H15" i="96"/>
  <c r="H8" i="96"/>
  <c r="F21" i="96"/>
  <c r="H19" i="96"/>
  <c r="F34" i="97"/>
  <c r="C10" i="99"/>
  <c r="C18" i="99" s="1"/>
  <c r="D7" i="98"/>
  <c r="H18" i="96"/>
  <c r="G21" i="96"/>
  <c r="H11" i="96"/>
  <c r="G34" i="97"/>
  <c r="C7" i="98"/>
  <c r="C15" i="98" l="1"/>
  <c r="D15" i="98"/>
  <c r="H44" i="93"/>
  <c r="H28" i="92" l="1"/>
  <c r="H15" i="94" l="1"/>
  <c r="H21" i="94"/>
  <c r="H25" i="94"/>
  <c r="H29" i="94"/>
  <c r="H33" i="94"/>
  <c r="H37" i="94"/>
  <c r="H7" i="94"/>
  <c r="F8" i="94"/>
  <c r="H9" i="94"/>
  <c r="H18" i="94"/>
  <c r="F17" i="94"/>
  <c r="H22" i="94"/>
  <c r="H26" i="94"/>
  <c r="H34" i="94"/>
  <c r="G8" i="94"/>
  <c r="G17" i="94"/>
  <c r="G14" i="94" s="1"/>
  <c r="H10" i="94"/>
  <c r="H19" i="94"/>
  <c r="H23" i="94"/>
  <c r="H27" i="94"/>
  <c r="H31" i="94"/>
  <c r="F30" i="94"/>
  <c r="H35" i="94"/>
  <c r="G30" i="94"/>
  <c r="H6" i="94"/>
  <c r="H20" i="94"/>
  <c r="H24" i="94"/>
  <c r="H28" i="94"/>
  <c r="H32" i="94"/>
  <c r="H36" i="94"/>
  <c r="C8" i="79"/>
  <c r="H17" i="94" l="1"/>
  <c r="H30" i="94"/>
  <c r="H8" i="94"/>
  <c r="F14" i="94"/>
  <c r="H23" i="93" l="1"/>
  <c r="H15" i="93"/>
  <c r="H7" i="93"/>
  <c r="F6" i="93"/>
  <c r="H33" i="93"/>
  <c r="H38" i="93"/>
  <c r="F37" i="93"/>
  <c r="H42" i="93"/>
  <c r="H36" i="93"/>
  <c r="H11" i="93"/>
  <c r="G6" i="93"/>
  <c r="G37" i="93"/>
  <c r="H10" i="93"/>
  <c r="H41" i="93"/>
  <c r="H28" i="93"/>
  <c r="H8" i="93"/>
  <c r="H12" i="93"/>
  <c r="H17" i="93"/>
  <c r="H21" i="93"/>
  <c r="H25" i="93"/>
  <c r="H30" i="93"/>
  <c r="F29" i="93"/>
  <c r="H39" i="93"/>
  <c r="H14" i="94"/>
  <c r="H27" i="93"/>
  <c r="H24" i="93"/>
  <c r="G29" i="93"/>
  <c r="H19" i="93"/>
  <c r="H20" i="93"/>
  <c r="H9" i="93"/>
  <c r="F13" i="93"/>
  <c r="H14" i="93"/>
  <c r="H18" i="93"/>
  <c r="H22" i="93"/>
  <c r="H26" i="93"/>
  <c r="H31" i="93"/>
  <c r="F34" i="93"/>
  <c r="H35" i="93"/>
  <c r="H40" i="93"/>
  <c r="H32" i="93"/>
  <c r="H16" i="93"/>
  <c r="G13" i="93"/>
  <c r="G34" i="93"/>
  <c r="H34" i="93" l="1"/>
  <c r="G43" i="93"/>
  <c r="H37" i="93"/>
  <c r="H13" i="93"/>
  <c r="H29" i="93"/>
  <c r="F43" i="93"/>
  <c r="H6" i="93"/>
  <c r="H38" i="92" l="1"/>
  <c r="H44" i="92"/>
  <c r="H49" i="92"/>
  <c r="H55" i="92"/>
  <c r="F63" i="92"/>
  <c r="F68" i="92" s="1"/>
  <c r="H64" i="92"/>
  <c r="G41" i="92"/>
  <c r="H56" i="92"/>
  <c r="H65" i="92"/>
  <c r="H39" i="92"/>
  <c r="H50" i="92"/>
  <c r="H57" i="92"/>
  <c r="H66" i="92"/>
  <c r="G47" i="92"/>
  <c r="H58" i="92"/>
  <c r="H67" i="92"/>
  <c r="H43" i="92"/>
  <c r="H45" i="92"/>
  <c r="H40" i="92"/>
  <c r="H46" i="92"/>
  <c r="H51" i="92"/>
  <c r="H43" i="93"/>
  <c r="H62" i="92"/>
  <c r="H60" i="92"/>
  <c r="H42" i="92"/>
  <c r="F41" i="92"/>
  <c r="F47" i="92"/>
  <c r="H48" i="92"/>
  <c r="H52" i="92"/>
  <c r="H61" i="92"/>
  <c r="F7" i="92" l="1"/>
  <c r="H8" i="92"/>
  <c r="H14" i="92"/>
  <c r="G19" i="92"/>
  <c r="G24" i="92"/>
  <c r="H41" i="92"/>
  <c r="F53" i="92"/>
  <c r="F19" i="92"/>
  <c r="H20" i="92"/>
  <c r="H47" i="92"/>
  <c r="G7" i="92"/>
  <c r="H22" i="92"/>
  <c r="H29" i="92"/>
  <c r="F27" i="92"/>
  <c r="H34" i="92"/>
  <c r="H9" i="92"/>
  <c r="H12" i="92"/>
  <c r="G27" i="92"/>
  <c r="H35" i="92"/>
  <c r="F24" i="92"/>
  <c r="H25" i="92"/>
  <c r="H33" i="92"/>
  <c r="H13" i="92"/>
  <c r="F15" i="92"/>
  <c r="H16" i="92"/>
  <c r="H23" i="92"/>
  <c r="F30" i="92"/>
  <c r="H31" i="92"/>
  <c r="H63" i="92"/>
  <c r="H32" i="92"/>
  <c r="H21" i="92"/>
  <c r="H10" i="92"/>
  <c r="H11" i="92"/>
  <c r="G15" i="92"/>
  <c r="G30" i="92"/>
  <c r="G53" i="92"/>
  <c r="B19" i="105"/>
  <c r="B22" i="105" s="1"/>
  <c r="F6" i="107"/>
  <c r="D6" i="107"/>
  <c r="C6" i="107"/>
  <c r="I33" i="37"/>
  <c r="I30" i="37"/>
  <c r="Q29" i="37"/>
  <c r="I29" i="37"/>
  <c r="I26" i="37"/>
  <c r="Q25" i="37"/>
  <c r="I25" i="37"/>
  <c r="I22" i="37"/>
  <c r="Q21" i="37"/>
  <c r="I21" i="37"/>
  <c r="I18" i="37"/>
  <c r="Q17" i="37"/>
  <c r="I17" i="37"/>
  <c r="I14" i="37"/>
  <c r="P9" i="37"/>
  <c r="O9" i="37"/>
  <c r="M9" i="37"/>
  <c r="K9" i="37"/>
  <c r="G9" i="37"/>
  <c r="E9" i="37"/>
  <c r="D9" i="37"/>
  <c r="C9" i="37"/>
  <c r="P8" i="37"/>
  <c r="O8" i="37"/>
  <c r="M8" i="37"/>
  <c r="K8" i="37"/>
  <c r="G8" i="37"/>
  <c r="E8" i="37"/>
  <c r="D8" i="37"/>
  <c r="C8" i="37"/>
  <c r="P7" i="37"/>
  <c r="O7" i="37"/>
  <c r="M7" i="37"/>
  <c r="M6" i="37" s="1"/>
  <c r="M34" i="37" s="1"/>
  <c r="K7" i="37"/>
  <c r="G7" i="37"/>
  <c r="G6" i="37" s="1"/>
  <c r="G34" i="37" s="1"/>
  <c r="C11" i="79" s="1"/>
  <c r="E7" i="37"/>
  <c r="D7" i="37"/>
  <c r="D6" i="37" s="1"/>
  <c r="D34" i="37" s="1"/>
  <c r="C7" i="37"/>
  <c r="C6" i="37" s="1"/>
  <c r="C34" i="37" s="1"/>
  <c r="I10" i="37"/>
  <c r="I16" i="37" l="1"/>
  <c r="I20" i="37"/>
  <c r="I24" i="37"/>
  <c r="I28" i="37"/>
  <c r="I32" i="37"/>
  <c r="Q33" i="37"/>
  <c r="Q12" i="37"/>
  <c r="J8" i="37"/>
  <c r="I13" i="37"/>
  <c r="F9" i="37"/>
  <c r="I9" i="37" s="1"/>
  <c r="Q16" i="37"/>
  <c r="Q20" i="37"/>
  <c r="Q24" i="37"/>
  <c r="Q28" i="37"/>
  <c r="Q32" i="37"/>
  <c r="O6" i="37"/>
  <c r="O34" i="37" s="1"/>
  <c r="C22" i="79"/>
  <c r="E6" i="37"/>
  <c r="E34" i="37" s="1"/>
  <c r="J9" i="37"/>
  <c r="Q13" i="37"/>
  <c r="Q9" i="37" s="1"/>
  <c r="I11" i="37"/>
  <c r="F7" i="37"/>
  <c r="P6" i="37"/>
  <c r="P34" i="37" s="1"/>
  <c r="I15" i="37"/>
  <c r="I19" i="37"/>
  <c r="I23" i="37"/>
  <c r="I27" i="37"/>
  <c r="I31" i="37"/>
  <c r="J7" i="37"/>
  <c r="Q11" i="37"/>
  <c r="Q19" i="37"/>
  <c r="Q23" i="37"/>
  <c r="Q27" i="37"/>
  <c r="Q31" i="37"/>
  <c r="F8" i="37"/>
  <c r="I8" i="37" s="1"/>
  <c r="I12" i="37"/>
  <c r="Q15" i="37"/>
  <c r="Q14" i="37" s="1"/>
  <c r="K6" i="37"/>
  <c r="K34" i="37" s="1"/>
  <c r="C26" i="79"/>
  <c r="H24" i="92"/>
  <c r="H27" i="92"/>
  <c r="H26" i="92"/>
  <c r="H15" i="92"/>
  <c r="H19" i="92"/>
  <c r="H30" i="92"/>
  <c r="F36" i="92"/>
  <c r="H7" i="92"/>
  <c r="G36" i="92"/>
  <c r="H53" i="92"/>
  <c r="F69" i="92"/>
  <c r="Q30" i="37" l="1"/>
  <c r="Q22" i="37"/>
  <c r="Q18" i="37"/>
  <c r="Q26" i="37"/>
  <c r="Q10" i="37"/>
  <c r="Q7" i="37"/>
  <c r="Q6" i="37" s="1"/>
  <c r="Q34" i="37" s="1"/>
  <c r="F6" i="37"/>
  <c r="F34" i="37" s="1"/>
  <c r="I7" i="37"/>
  <c r="I6" i="37" s="1"/>
  <c r="C13" i="79"/>
  <c r="J6" i="37"/>
  <c r="J34" i="37" s="1"/>
  <c r="Q8" i="37"/>
  <c r="H36" i="92"/>
  <c r="I34" i="37" l="1"/>
  <c r="C12" i="79" s="1"/>
  <c r="C14" i="79" s="1"/>
  <c r="C32" i="79" s="1"/>
  <c r="C10" i="79"/>
  <c r="C6" i="28" l="1"/>
  <c r="C48" i="28"/>
  <c r="V12" i="64"/>
  <c r="V20" i="64"/>
  <c r="C22" i="35"/>
  <c r="S8" i="35"/>
  <c r="S9" i="35"/>
  <c r="S10" i="35"/>
  <c r="S11" i="35"/>
  <c r="S12" i="35"/>
  <c r="S13" i="35"/>
  <c r="S14" i="35"/>
  <c r="S15" i="35"/>
  <c r="S16" i="35"/>
  <c r="S17" i="35"/>
  <c r="S18" i="35"/>
  <c r="S19" i="35"/>
  <c r="S20" i="35"/>
  <c r="S21" i="35"/>
  <c r="C22" i="74"/>
  <c r="V13" i="64"/>
  <c r="M21" i="64"/>
  <c r="V11" i="64"/>
  <c r="C21" i="77"/>
  <c r="C6" i="71"/>
  <c r="E22" i="35"/>
  <c r="V14" i="64"/>
  <c r="O22" i="35"/>
  <c r="T21" i="64"/>
  <c r="I22" i="35"/>
  <c r="C12" i="28"/>
  <c r="C32" i="28"/>
  <c r="C44" i="28"/>
  <c r="V8" i="64"/>
  <c r="V16" i="64"/>
  <c r="D28" i="72"/>
  <c r="V19" i="64"/>
  <c r="K22" i="35"/>
  <c r="V9" i="64"/>
  <c r="V17" i="64"/>
  <c r="C20" i="77"/>
  <c r="C36" i="28"/>
  <c r="Q22" i="35"/>
  <c r="G22" i="35"/>
  <c r="D21" i="64"/>
  <c r="V7" i="64"/>
  <c r="V15" i="64"/>
  <c r="M22" i="35"/>
  <c r="V10" i="64"/>
  <c r="V18" i="64"/>
  <c r="U21" i="64"/>
  <c r="C19" i="77" l="1"/>
  <c r="C31" i="28"/>
  <c r="D37" i="72"/>
  <c r="V21" i="64"/>
  <c r="S22" i="35"/>
  <c r="D20" i="77"/>
  <c r="C53" i="28"/>
  <c r="C13" i="71"/>
  <c r="D15" i="77" s="1"/>
  <c r="C29" i="28"/>
  <c r="C42" i="28" l="1"/>
  <c r="D19" i="77"/>
  <c r="D8" i="77"/>
  <c r="D9" i="77"/>
  <c r="D7" i="77"/>
  <c r="D12" i="77"/>
  <c r="D11" i="77"/>
  <c r="D13" i="77"/>
  <c r="D16" i="77"/>
  <c r="D17" i="77"/>
  <c r="D21" i="77"/>
  <c r="H18" i="74" l="1"/>
  <c r="F22" i="74"/>
  <c r="H21" i="74"/>
  <c r="H11" i="74"/>
  <c r="H12" i="74"/>
  <c r="H8" i="74"/>
  <c r="H13" i="74"/>
  <c r="H15" i="74"/>
  <c r="H16" i="74"/>
  <c r="H9" i="74"/>
  <c r="H19" i="74"/>
  <c r="H20" i="74"/>
  <c r="H10" i="74"/>
  <c r="H17" i="74" l="1"/>
  <c r="G22" i="74"/>
  <c r="H14" i="74"/>
  <c r="H22" i="74" l="1"/>
  <c r="C52" i="69" l="1"/>
  <c r="C68" i="69" l="1"/>
  <c r="G68" i="92" l="1"/>
  <c r="H59" i="92"/>
  <c r="H68" i="92" l="1"/>
  <c r="G69" i="92"/>
  <c r="H69" i="92" l="1"/>
  <c r="C26" i="69" l="1"/>
  <c r="C35" i="69" l="1"/>
  <c r="C34" i="79" l="1"/>
  <c r="E28" i="72" l="1"/>
  <c r="E37" i="72" l="1"/>
  <c r="C5" i="73" l="1"/>
  <c r="C8" i="73" l="1"/>
  <c r="C13" i="73" l="1"/>
  <c r="H22" i="96" l="1"/>
  <c r="H8" i="95" l="1"/>
  <c r="H7" i="97" l="1"/>
  <c r="H9" i="95" l="1"/>
  <c r="H16" i="95" l="1"/>
  <c r="H12" i="95"/>
  <c r="H10" i="95"/>
  <c r="H11" i="95"/>
  <c r="C22" i="95"/>
  <c r="H8" i="97" l="1"/>
  <c r="H27" i="97"/>
  <c r="H19" i="97"/>
  <c r="H22" i="97"/>
  <c r="H25" i="97"/>
  <c r="H17" i="97"/>
  <c r="H11" i="97"/>
  <c r="H14" i="97"/>
  <c r="H26" i="97"/>
  <c r="H21" i="97"/>
  <c r="H24" i="97"/>
  <c r="C34" i="97" l="1"/>
  <c r="E22" i="95"/>
  <c r="H12" i="97"/>
  <c r="H23" i="97"/>
  <c r="H31" i="97"/>
  <c r="H13" i="97"/>
  <c r="D21" i="96"/>
  <c r="H13" i="96"/>
  <c r="G22" i="95"/>
  <c r="H16" i="96"/>
  <c r="H20" i="97"/>
  <c r="D34" i="97"/>
  <c r="H15" i="97"/>
  <c r="H17" i="95"/>
  <c r="C21" i="96"/>
  <c r="H21" i="95"/>
  <c r="H29" i="97"/>
  <c r="H28" i="97"/>
  <c r="H18" i="97"/>
  <c r="H10" i="97"/>
  <c r="H16" i="97"/>
  <c r="H30" i="97"/>
  <c r="E34" i="97" l="1"/>
  <c r="H9" i="97"/>
  <c r="H15" i="95"/>
  <c r="F22" i="95"/>
  <c r="H14" i="95"/>
  <c r="E21" i="96"/>
  <c r="D22" i="95"/>
  <c r="H34" i="97"/>
  <c r="H20" i="96"/>
  <c r="H14" i="96"/>
  <c r="H22" i="95" l="1"/>
  <c r="H21" i="96"/>
</calcChain>
</file>

<file path=xl/comments1.xml><?xml version="1.0" encoding="utf-8"?>
<comments xmlns="http://schemas.openxmlformats.org/spreadsheetml/2006/main">
  <authors>
    <author>Author</author>
  </authors>
  <commentList>
    <comment ref="B5" authorId="0" shapeId="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<sst xmlns="http://schemas.openxmlformats.org/spreadsheetml/2006/main" count="1639" uniqueCount="1024">
  <si>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</si>
  <si>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</si>
  <si>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</si>
  <si>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</si>
  <si>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</si>
  <si>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</si>
  <si>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</si>
  <si>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</si>
  <si>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</si>
  <si>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</si>
  <si>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</si>
  <si>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</si>
  <si>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</si>
  <si>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</si>
  <si>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</si>
  <si>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</si>
  <si>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</si>
  <si>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</si>
  <si>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</si>
  <si>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</si>
  <si>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</si>
  <si>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</si>
  <si>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</si>
  <si>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</si>
  <si>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</si>
  <si>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</si>
  <si>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</si>
  <si>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</si>
  <si>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</si>
  <si>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</si>
  <si>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</si>
  <si>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</si>
  <si>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</si>
  <si>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</si>
  <si>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</si>
  <si>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</si>
  <si>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</si>
  <si>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</si>
  <si>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</si>
  <si>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</si>
  <si>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</si>
  <si>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</si>
  <si>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</si>
  <si>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</si>
  <si>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</si>
  <si>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</si>
  <si>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</si>
  <si>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</si>
  <si>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</si>
  <si>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</si>
  <si>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</si>
  <si>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</si>
  <si>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</si>
  <si>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</si>
  <si>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</si>
  <si>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</si>
  <si>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</si>
  <si>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</si>
  <si>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</si>
  <si>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</si>
  <si>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</si>
  <si>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</si>
  <si>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</si>
  <si>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</si>
  <si>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</si>
  <si>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</si>
  <si>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</si>
  <si>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</si>
  <si>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</si>
  <si>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</si>
  <si>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</si>
  <si>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</si>
  <si>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</si>
  <si>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</si>
  <si>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</si>
  <si>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</si>
  <si>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</si>
  <si>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</si>
  <si>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</si>
  <si>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</si>
  <si>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</si>
  <si>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</si>
  <si>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</si>
  <si>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</si>
  <si>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</si>
  <si>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</si>
  <si>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</si>
  <si>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</si>
  <si>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</si>
  <si>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</si>
  <si>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</si>
  <si>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</si>
  <si>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</si>
  <si>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</si>
  <si>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</si>
  <si>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</si>
  <si>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</si>
  <si>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</si>
  <si>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</si>
  <si>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</si>
  <si>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</si>
  <si>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</si>
  <si>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</si>
  <si>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</si>
  <si>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</si>
  <si>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</si>
  <si>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</si>
  <si>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</si>
  <si>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</si>
  <si>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</si>
  <si>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</si>
  <si>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</si>
  <si>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</si>
  <si>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</si>
  <si>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</si>
  <si>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</si>
  <si>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</si>
  <si>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</si>
  <si>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</si>
  <si>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</si>
  <si>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</si>
  <si>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</si>
  <si>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</si>
  <si>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</si>
  <si>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</si>
  <si>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</si>
  <si>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</si>
  <si>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</si>
  <si>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</si>
  <si>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</si>
  <si>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</si>
  <si>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</si>
  <si>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</si>
  <si>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</si>
  <si>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</si>
  <si>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</si>
  <si>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</si>
  <si>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</si>
  <si>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</si>
  <si>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</si>
  <si>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</si>
  <si>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</si>
  <si>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</si>
  <si>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</si>
  <si>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</si>
  <si>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</si>
  <si>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</si>
  <si>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</si>
  <si>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</si>
  <si>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</si>
  <si>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</si>
  <si>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</si>
  <si>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</si>
  <si>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</si>
  <si>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</si>
  <si>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</si>
  <si>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</si>
  <si>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</si>
  <si>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</si>
  <si>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</si>
  <si>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</si>
  <si>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</si>
  <si>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</si>
  <si>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</si>
  <si>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</si>
  <si>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</si>
  <si>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</si>
  <si>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</si>
  <si>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</si>
  <si>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</si>
  <si>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</si>
  <si>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</si>
  <si>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</si>
  <si>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</si>
  <si>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</si>
  <si>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</si>
  <si>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</si>
  <si>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</si>
  <si>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</si>
  <si>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</si>
  <si>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</si>
  <si>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</si>
  <si>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</si>
  <si>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</si>
  <si>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</si>
  <si>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</si>
  <si>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</si>
  <si>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</si>
  <si>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</si>
  <si>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</si>
  <si>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</si>
  <si>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</si>
  <si>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</si>
  <si>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</si>
  <si>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</si>
  <si>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</si>
  <si>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</si>
  <si>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</si>
  <si>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</si>
  <si>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</si>
  <si>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</si>
  <si>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</si>
  <si>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</si>
  <si>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</si>
  <si>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</si>
  <si>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</si>
  <si>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</si>
  <si>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</si>
  <si>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</si>
  <si>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</si>
  <si>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</si>
  <si>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</si>
  <si>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</si>
  <si>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</si>
  <si>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</si>
  <si>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</si>
  <si>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</si>
  <si>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</si>
  <si>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</si>
  <si>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</si>
  <si>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</si>
  <si>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</si>
  <si>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</si>
  <si>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</si>
  <si>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</si>
  <si>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</si>
  <si>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</si>
  <si>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</si>
  <si>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</si>
  <si>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</si>
  <si>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</si>
  <si>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</si>
  <si>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</si>
  <si>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</si>
  <si>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</si>
  <si>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</si>
  <si>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</si>
  <si>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</si>
  <si>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</si>
  <si>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</si>
  <si>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</si>
  <si>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</si>
  <si>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</si>
  <si>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</si>
  <si>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</si>
  <si>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</si>
  <si>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</si>
  <si>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</si>
  <si>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</si>
  <si>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</si>
  <si>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</si>
  <si>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</si>
  <si>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</si>
  <si>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</si>
  <si>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</si>
  <si>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</si>
  <si>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</si>
  <si>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</si>
  <si>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</si>
  <si>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</si>
  <si>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</si>
  <si>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</si>
  <si>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</si>
  <si>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</si>
  <si>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</si>
  <si>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</si>
  <si>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</si>
  <si>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</si>
  <si>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</si>
  <si>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</si>
  <si>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</si>
  <si>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</si>
  <si>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</si>
  <si>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</si>
  <si>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</si>
  <si>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</si>
  <si>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</si>
  <si>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</si>
  <si>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</si>
  <si>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</si>
  <si>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</si>
  <si>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</si>
  <si>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</si>
  <si>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</si>
  <si>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</si>
  <si>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</si>
  <si>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</si>
  <si>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</si>
  <si>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</si>
  <si>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</si>
  <si>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</si>
  <si>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</si>
  <si>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</si>
  <si>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</si>
  <si>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</si>
  <si>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</si>
  <si>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</si>
  <si>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</si>
  <si>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</si>
  <si>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</si>
  <si>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</si>
  <si>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</si>
  <si>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</si>
  <si>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</si>
  <si>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</si>
  <si>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</si>
  <si>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</si>
  <si>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</si>
  <si>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</si>
  <si>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</si>
  <si>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</si>
  <si>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</si>
  <si>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</si>
  <si>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</si>
  <si>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</si>
  <si>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</si>
  <si>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</si>
  <si>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</si>
  <si>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</si>
  <si>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</si>
  <si>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</si>
  <si>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</si>
  <si>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</si>
  <si>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</si>
  <si>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</si>
  <si>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</si>
  <si>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</si>
  <si>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</si>
  <si>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</si>
  <si>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</si>
  <si>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</si>
  <si>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</si>
  <si>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</si>
  <si>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</si>
  <si>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</si>
  <si>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</si>
  <si>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</si>
  <si>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</si>
  <si>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</si>
  <si>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</si>
  <si>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</si>
  <si>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</si>
  <si>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</si>
  <si>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</si>
  <si>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</si>
  <si>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</si>
  <si>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</si>
  <si>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</si>
  <si>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</si>
  <si>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</si>
  <si>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</si>
  <si>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</si>
  <si>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</si>
  <si>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</si>
  <si>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</si>
  <si>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</si>
  <si>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</si>
  <si>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</si>
  <si>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</si>
  <si>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</si>
  <si>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</si>
  <si>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</si>
  <si>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</si>
  <si>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</si>
  <si>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</si>
  <si>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</si>
  <si>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</si>
  <si>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</si>
  <si>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</si>
  <si>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</si>
  <si>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</si>
  <si>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</si>
  <si>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</si>
  <si>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</si>
  <si>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</si>
  <si>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</si>
  <si>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</si>
  <si>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</si>
  <si>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</si>
  <si>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</si>
  <si>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</si>
  <si>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</si>
  <si>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</si>
  <si>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</si>
  <si>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</si>
  <si>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</si>
  <si>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</si>
  <si>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</si>
  <si>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</si>
  <si>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</si>
  <si>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</si>
  <si>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</si>
  <si>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</si>
  <si>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</si>
  <si>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</si>
  <si>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</si>
  <si>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</si>
  <si>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</si>
  <si>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</si>
  <si>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</si>
  <si>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</si>
  <si>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</si>
  <si>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</si>
  <si>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</si>
  <si>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</si>
  <si>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</si>
  <si>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</si>
  <si>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</si>
  <si>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</si>
  <si>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</si>
  <si>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</si>
  <si>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</si>
  <si>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</si>
  <si>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</si>
  <si>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</si>
  <si>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</si>
  <si>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</si>
  <si>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</si>
  <si>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</si>
  <si>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</si>
  <si>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</si>
  <si>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</si>
  <si>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</si>
  <si>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</si>
  <si>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</si>
  <si>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</si>
  <si>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</si>
  <si>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</si>
  <si>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</si>
  <si>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</si>
  <si>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</si>
  <si>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</si>
  <si>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</si>
  <si>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</si>
  <si>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</si>
  <si>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</si>
  <si>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</si>
  <si>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</si>
  <si>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</si>
  <si>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</si>
  <si>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</si>
  <si>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</si>
  <si>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</si>
  <si>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</si>
  <si>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</si>
  <si>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</si>
  <si>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</si>
  <si>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</si>
  <si>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</si>
  <si>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</si>
  <si>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</si>
  <si>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</si>
  <si>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</si>
  <si>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</si>
  <si>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</si>
  <si>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</si>
  <si>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</si>
  <si>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</si>
  <si>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</si>
  <si>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</si>
  <si>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</si>
  <si>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</si>
  <si>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</si>
  <si>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</si>
  <si>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</si>
  <si>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</si>
  <si>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</si>
  <si>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</si>
  <si>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</si>
  <si>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</si>
  <si>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</si>
  <si>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</si>
  <si>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</si>
  <si>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</si>
  <si>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</si>
  <si>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</si>
  <si>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</si>
  <si>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</si>
  <si>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</si>
  <si>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</si>
  <si>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</si>
  <si>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</si>
  <si>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</si>
  <si>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</si>
  <si>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</si>
  <si>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</si>
  <si>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</si>
  <si>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</si>
  <si>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</si>
  <si>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</si>
  <si>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</si>
  <si>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</si>
  <si>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</si>
  <si>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</si>
  <si>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</si>
  <si>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</si>
  <si>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</si>
  <si>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</si>
  <si>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</si>
  <si>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</si>
  <si>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</si>
  <si>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</si>
  <si>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</si>
  <si>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</si>
  <si>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</si>
  <si>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</si>
  <si>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</si>
  <si>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</si>
  <si>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</si>
  <si>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</si>
  <si>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</si>
  <si>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</si>
  <si>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</si>
  <si>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</si>
  <si>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</si>
  <si>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</si>
  <si>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</si>
  <si>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</si>
  <si>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</si>
  <si>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</si>
  <si>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</si>
  <si>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</si>
  <si>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</si>
  <si>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</si>
  <si>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</si>
  <si>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</si>
  <si>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</si>
  <si>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</si>
  <si>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</si>
  <si>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</si>
  <si>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</si>
  <si>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</si>
  <si>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</si>
  <si>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</si>
  <si>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</si>
  <si>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</si>
  <si>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</si>
  <si>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</si>
  <si>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</si>
  <si>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</si>
  <si>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</si>
  <si>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</si>
  <si>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</si>
  <si>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</si>
  <si>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</si>
  <si>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</si>
  <si>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</si>
  <si>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</si>
  <si>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</si>
  <si>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</si>
  <si>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</si>
  <si>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</si>
  <si>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</si>
  <si>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</si>
  <si>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</si>
  <si>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</si>
  <si>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</si>
  <si>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</si>
  <si>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</si>
  <si>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</si>
  <si>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</si>
  <si>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</si>
  <si>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</si>
  <si>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</si>
  <si>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</si>
  <si>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</si>
  <si>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</si>
  <si>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</si>
  <si>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</si>
  <si>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</si>
  <si>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</si>
  <si>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</si>
  <si>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</si>
  <si>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</si>
  <si>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</si>
  <si>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</si>
  <si>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</si>
  <si>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</si>
  <si>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</si>
  <si>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</si>
  <si>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</si>
  <si>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</si>
  <si>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</si>
  <si>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</si>
  <si>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</si>
  <si>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</si>
  <si>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</si>
  <si>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</si>
  <si>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</si>
  <si>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</si>
  <si>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</si>
  <si>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</si>
  <si>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</si>
  <si>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</si>
  <si>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</si>
  <si>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</si>
  <si>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</si>
  <si>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</si>
  <si>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</si>
  <si>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</si>
  <si>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</si>
  <si>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</si>
  <si>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</si>
  <si>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</si>
  <si>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</si>
  <si>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</si>
  <si>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</si>
  <si>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</si>
  <si>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</si>
  <si>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</si>
  <si>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</si>
  <si>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</si>
  <si>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</si>
  <si>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</si>
  <si>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</si>
  <si>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</si>
  <si>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</si>
  <si>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</si>
  <si>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</si>
  <si>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</si>
  <si>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</si>
  <si>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</si>
  <si>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</si>
  <si>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</si>
  <si>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</si>
  <si>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</si>
  <si>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</si>
  <si>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</si>
  <si>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</si>
  <si>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</si>
  <si>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</si>
  <si>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</si>
  <si>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</si>
  <si>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</si>
  <si>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</si>
  <si>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</si>
  <si>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</si>
  <si>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</si>
  <si>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</si>
  <si>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</si>
  <si>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</si>
  <si>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</si>
  <si>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</si>
  <si>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</si>
  <si>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</si>
  <si>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</si>
  <si>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</si>
  <si>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</si>
  <si>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</si>
  <si>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</si>
  <si>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</si>
  <si>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</si>
  <si>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</si>
  <si>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</si>
  <si>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</si>
  <si>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</si>
  <si>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</si>
  <si>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</si>
  <si>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</si>
  <si>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</si>
  <si>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</si>
  <si>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</si>
  <si>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</si>
  <si>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</si>
  <si>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</si>
  <si>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</si>
  <si>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</si>
  <si>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</si>
  <si>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</si>
  <si>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</si>
  <si>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</si>
  <si>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</si>
  <si>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</si>
  <si>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</si>
  <si>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</si>
  <si>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</si>
  <si>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</si>
  <si>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</si>
  <si>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</si>
  <si>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</si>
  <si>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</si>
  <si>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</si>
  <si>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</si>
  <si>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</si>
  <si>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</si>
  <si>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</si>
  <si>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</si>
  <si>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</si>
  <si>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</si>
  <si>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</si>
  <si>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</si>
  <si>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</si>
  <si>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</si>
  <si>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</si>
  <si>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</si>
  <si>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</si>
  <si>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</si>
  <si>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</si>
  <si>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</si>
  <si>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</si>
  <si>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</si>
  <si>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</si>
  <si>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</si>
  <si>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</si>
  <si>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</si>
  <si>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</si>
  <si>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</si>
  <si>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</si>
  <si>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</si>
  <si>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</si>
  <si>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</si>
  <si>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</si>
  <si>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</si>
  <si>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</si>
  <si>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</si>
  <si>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</si>
  <si>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</si>
  <si>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</si>
  <si>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</si>
  <si>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</si>
  <si>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</si>
  <si>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</si>
  <si>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</si>
  <si>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</si>
  <si>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</si>
  <si>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</si>
  <si>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</si>
  <si>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</si>
  <si>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</si>
  <si>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</si>
  <si>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</si>
  <si>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</si>
  <si>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</si>
  <si>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</si>
  <si>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</si>
  <si>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</si>
  <si>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</si>
  <si>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</si>
  <si>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</si>
  <si>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</si>
  <si>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</si>
  <si>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</si>
  <si>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</si>
  <si>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</si>
  <si>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</si>
  <si>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</si>
  <si>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</si>
  <si>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</si>
  <si>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</si>
  <si>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</si>
  <si>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</si>
  <si>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</si>
  <si>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</si>
  <si>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</si>
  <si>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</si>
  <si>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</si>
  <si>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</si>
  <si>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</si>
  <si>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</si>
  <si>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</si>
  <si>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</si>
  <si>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</si>
  <si>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</si>
  <si>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</si>
  <si>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</si>
  <si>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</si>
  <si>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</si>
  <si>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</si>
  <si>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</si>
  <si>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</si>
  <si>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</si>
  <si>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</si>
  <si>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</si>
  <si>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</si>
  <si>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</si>
  <si>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</si>
  <si>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</si>
  <si>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</si>
  <si>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</si>
  <si>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</si>
  <si>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</si>
  <si>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</si>
  <si>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</si>
  <si>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</si>
  <si>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</si>
  <si>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</si>
  <si>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</si>
  <si>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</si>
  <si>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</si>
  <si>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</si>
  <si>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</si>
  <si>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</si>
  <si>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</si>
  <si>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</si>
  <si>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</si>
  <si>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</si>
  <si>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</si>
  <si>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</si>
  <si>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</si>
  <si>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</si>
  <si>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</si>
  <si>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</si>
  <si>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</si>
  <si>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</si>
  <si>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</si>
  <si>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</si>
  <si>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</si>
  <si>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</si>
  <si>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</si>
  <si>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</si>
  <si>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</si>
  <si>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</si>
  <si>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</si>
  <si>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</si>
  <si>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</si>
  <si>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</si>
  <si>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</si>
  <si>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</si>
  <si>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</si>
  <si>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</si>
  <si>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</si>
  <si>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</si>
  <si>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</si>
  <si>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</si>
  <si>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</si>
  <si>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</si>
  <si>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</si>
  <si>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</si>
  <si>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</si>
  <si>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</si>
  <si>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</si>
  <si>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</si>
  <si>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</si>
  <si>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</si>
  <si>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</si>
  <si>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</si>
  <si>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</si>
  <si>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</si>
  <si>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</si>
  <si>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</si>
  <si>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</si>
  <si>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</si>
  <si>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</si>
  <si>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</si>
  <si>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</si>
  <si>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</si>
  <si>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</si>
  <si>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</si>
  <si>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</si>
  <si>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</si>
  <si>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</si>
  <si>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</si>
  <si>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</si>
  <si>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</si>
  <si>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</si>
  <si>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</si>
  <si>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</si>
  <si>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</si>
  <si>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</si>
  <si>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</si>
  <si>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</si>
  <si>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</si>
  <si>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</si>
  <si>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</si>
  <si>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</si>
  <si>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</si>
  <si>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</si>
  <si>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</si>
  <si>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</si>
  <si>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</si>
  <si>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</si>
  <si>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</si>
  <si>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</si>
  <si>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</si>
  <si>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</si>
  <si>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</si>
  <si>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</si>
  <si>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</si>
  <si>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</si>
  <si>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</si>
  <si>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</si>
  <si>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</si>
  <si>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</si>
  <si>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</si>
  <si>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</si>
  <si>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</si>
  <si>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</si>
  <si>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</si>
  <si>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</si>
  <si>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</si>
  <si>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</si>
  <si>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</si>
  <si>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</si>
  <si>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</si>
  <si>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</si>
  <si>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</si>
  <si>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</si>
  <si>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</si>
  <si>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</si>
  <si>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</si>
  <si>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</si>
  <si>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</si>
  <si>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</si>
  <si>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</si>
  <si>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</si>
  <si>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</si>
  <si>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</si>
  <si>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</si>
  <si>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</si>
  <si>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</si>
  <si>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</si>
  <si>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</si>
  <si>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</si>
  <si>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</si>
  <si>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</si>
  <si>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</si>
  <si>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</si>
  <si>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</si>
  <si>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</si>
  <si>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</si>
  <si>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</si>
  <si>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</si>
  <si>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</si>
  <si>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</si>
  <si>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</si>
  <si>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</si>
  <si>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</si>
  <si>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</si>
  <si>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</si>
  <si>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</si>
  <si>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</si>
  <si>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</si>
  <si>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</si>
  <si>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</si>
  <si>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</si>
  <si>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</si>
  <si>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</si>
  <si>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</si>
  <si>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</si>
  <si>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</si>
  <si>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</si>
  <si>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</si>
  <si>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</si>
  <si>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</si>
  <si>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</si>
  <si>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</si>
  <si>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</si>
  <si>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</si>
  <si>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</si>
  <si>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</si>
  <si>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</si>
  <si>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</si>
  <si>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</si>
  <si>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</si>
  <si>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</si>
  <si>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</si>
  <si>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</si>
  <si>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</si>
  <si>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</si>
  <si>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</si>
  <si>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</si>
  <si>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</si>
  <si>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</si>
  <si>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</si>
  <si>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</si>
  <si>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</si>
  <si>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</si>
  <si>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</si>
  <si>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</si>
  <si>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</si>
  <si>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</si>
  <si>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</si>
  <si>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</si>
  <si>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</si>
  <si>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</si>
  <si>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</si>
  <si>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</si>
  <si>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</si>
  <si>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</si>
  <si>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</si>
  <si>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</si>
  <si>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</si>
  <si>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</si>
  <si>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</si>
  <si>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</si>
  <si>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</si>
  <si>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</si>
  <si>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</si>
  <si>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</si>
  <si>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</si>
  <si>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</si>
  <si>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</si>
  <si>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</si>
  <si>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</si>
  <si>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</si>
  <si>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</si>
  <si>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</si>
  <si>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</si>
  <si>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</si>
  <si>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</si>
  <si>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"ხალიკ ბანკი საქართველო"</t>
  </si>
  <si>
    <t>არმან დუნაევი</t>
  </si>
  <si>
    <t>ნიკოლოზ გეგუჩაძე</t>
  </si>
  <si>
    <t>http://halykbank.ge</t>
  </si>
  <si>
    <t xml:space="preserve">არმან დუნაევი </t>
  </si>
  <si>
    <t>დამოუკიდებელი წევრი</t>
  </si>
  <si>
    <t>ჩინგიზ კანაპიანოვი</t>
  </si>
  <si>
    <t xml:space="preserve">ალია კარპიკოვა </t>
  </si>
  <si>
    <t>არადამოუკიდებელ წევრი</t>
  </si>
  <si>
    <t xml:space="preserve">ვიქტორ სკრილი </t>
  </si>
  <si>
    <t>ნათია სვანაძე</t>
  </si>
  <si>
    <t>გენერალური დირექტორი/შეფასება, უსაფრთხოება, კადრები, ფინანსური მონიტორინგი,  მარკეტინგი, იურიდიული</t>
  </si>
  <si>
    <t xml:space="preserve">კონსტანტინე გორდეზიანი </t>
  </si>
  <si>
    <t>გენერალური დირექტორის მოადგილე/საკრედიტო რისკები, ფინანსური რისკები, საოპერაციო რისკები</t>
  </si>
  <si>
    <t>შოთა ჭყოიძე</t>
  </si>
  <si>
    <t>გენერალური დირექტორის მოადგილე/საცალო დაკრედიტება, საბანკო პროდუქტები, საბარათე სისტემები, კონტაქტ-ცენტრი. საინფორმაციო ტექნოლოგიები (პროგრამული უზრუნველყოფა და ინფრასტრუქტურა)</t>
  </si>
  <si>
    <t>მარინა ტანკაროვა</t>
  </si>
  <si>
    <t>გენერალური დირექტორის მოადგილე/ბუღალტერია, ფინანსები, ანგარიშწორება და საკორესპონდენტო ურთიერთობები. სამეურნეო, კანცელარია, საკრედიტო ადმინისტრირება, ცენტრალიზებული ბექ-ოფისი</t>
  </si>
  <si>
    <t>თამარ გოდერძიშვილი</t>
  </si>
  <si>
    <t>გენერალური დირექტორის მოადგილე/კორპორატიული, მცირე და საშუალო ბიზნესის დაკრედიტება, საკრედიტო ანალიზი, ხაზინა</t>
  </si>
  <si>
    <t>სს "ყაზახეთის სახალხო ბანკი"</t>
  </si>
  <si>
    <t>ტიმურ ყულიბაევი</t>
  </si>
  <si>
    <t>დინარა ყულიბაევა</t>
  </si>
  <si>
    <t>The Bank of New York (ნომინალური მფლობელი)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</si>
</sst>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s>
  <fonts count="162">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
      <left style="medium">
        <color indexed="64"/>
      </left>
      <right style="medium">
        <color indexed="64"/>
      </right>
      <top style="thin">
        <color indexed="64"/>
      </top>
      <bottom style="thin">
        <color indexed="64"/>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4" fillId="0" borderId="0"/>
    <xf numFmtId="168" fontId="25" fillId="36" borderId="0"/>
    <xf numFmtId="169" fontId="25" fillId="36" borderId="0"/>
    <xf numFmtId="168" fontId="25" fillId="36" borderId="0"/>
    <xf numFmtId="0" fontId="26" fillId="37"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0" fontId="26"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6" fillId="45"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0" fontId="26" fillId="46"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8" fillId="47"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8" fillId="56"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6" fillId="54" borderId="0" applyNumberFormat="0" applyBorder="0" applyAlignment="0" applyProtection="0"/>
    <xf numFmtId="0" fontId="26"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6" fillId="51" borderId="0" applyNumberFormat="0" applyBorder="0" applyAlignment="0" applyProtection="0"/>
    <xf numFmtId="0" fontId="26" fillId="55" borderId="0" applyNumberFormat="0" applyBorder="0" applyAlignment="0" applyProtection="0"/>
    <xf numFmtId="0" fontId="28" fillId="55"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6" fillId="60"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54" borderId="0" applyNumberFormat="0" applyBorder="0" applyAlignment="0" applyProtection="0"/>
    <xf numFmtId="0" fontId="26"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0" fontId="31" fillId="38" borderId="0" applyNumberFormat="0" applyBorder="0" applyAlignment="0" applyProtection="0"/>
    <xf numFmtId="170" fontId="34"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1" fontId="36" fillId="0" borderId="0" applyFill="0" applyBorder="0" applyAlignment="0"/>
    <xf numFmtId="171" fontId="36"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2" fontId="36" fillId="0" borderId="0" applyFill="0" applyBorder="0" applyAlignment="0"/>
    <xf numFmtId="173" fontId="36" fillId="0" borderId="0" applyFill="0" applyBorder="0" applyAlignment="0"/>
    <xf numFmtId="174" fontId="36" fillId="0" borderId="0" applyFill="0" applyBorder="0" applyAlignment="0"/>
    <xf numFmtId="175"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9"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40" fillId="64" borderId="38" applyNumberFormat="0" applyAlignment="0" applyProtection="0"/>
    <xf numFmtId="0" fontId="41" fillId="9" borderId="33"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0" fontId="40"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0" fontId="41" fillId="9" borderId="33"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0" fontId="40" fillId="64"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2" fontId="36"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0"/>
    <xf numFmtId="14" fontId="45" fillId="0" borderId="0" applyFill="0" applyBorder="0" applyAlignment="0"/>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0" applyFont="0" applyFill="0" applyBorder="0" applyAlignment="0" applyProtection="0"/>
    <xf numFmtId="180" fontId="2" fillId="0" borderId="0" applyFont="0" applyFill="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7" fillId="0" borderId="0" applyNumberFormat="0" applyFill="0" applyBorder="0" applyAlignment="0" applyProtection="0"/>
    <xf numFmtId="168" fontId="2" fillId="0" borderId="0"/>
    <xf numFmtId="0" fontId="2" fillId="0" borderId="0"/>
    <xf numFmtId="168"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39"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0" fontId="50" fillId="39"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0" fontId="50" fillId="39" borderId="0" applyNumberFormat="0" applyBorder="0" applyAlignment="0" applyProtection="0"/>
    <xf numFmtId="0" fontId="2" fillId="68"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68"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68" fontId="53" fillId="0" borderId="9">
      <alignment horizontal="left" vertical="center"/>
    </xf>
    <xf numFmtId="0" fontId="54" fillId="0" borderId="40" applyNumberFormat="0" applyFill="0" applyAlignment="0" applyProtection="0"/>
    <xf numFmtId="169" fontId="54" fillId="0" borderId="40" applyNumberFormat="0" applyFill="0" applyAlignment="0" applyProtection="0"/>
    <xf numFmtId="0"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0" fontId="54" fillId="0" borderId="40" applyNumberFormat="0" applyFill="0" applyAlignment="0" applyProtection="0"/>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6" fillId="0" borderId="0" applyNumberFormat="0" applyFill="0" applyBorder="0" applyAlignment="0" applyProtection="0"/>
    <xf numFmtId="169" fontId="56" fillId="0" borderId="0" applyNumberFormat="0" applyFill="0" applyBorder="0" applyAlignment="0" applyProtection="0"/>
    <xf numFmtId="0"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0" fontId="56" fillId="0" borderId="0" applyNumberFormat="0" applyFill="0" applyBorder="0" applyAlignment="0" applyProtection="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3" fillId="0" borderId="0" applyNumberFormat="0" applyFill="0" applyBorder="0" applyAlignment="0" applyProtection="0">
      <alignment vertical="top"/>
      <protection locked="0"/>
    </xf>
    <xf numFmtId="169" fontId="63" fillId="0" borderId="0" applyNumberFormat="0" applyFill="0" applyBorder="0" applyAlignment="0" applyProtection="0">
      <alignment vertical="top"/>
      <protection locked="0"/>
    </xf>
    <xf numFmtId="168" fontId="63" fillId="0" borderId="0" applyNumberFormat="0" applyFill="0" applyBorder="0" applyAlignment="0" applyProtection="0">
      <alignment vertical="top"/>
      <protection locked="0"/>
    </xf>
    <xf numFmtId="168" fontId="64" fillId="0" borderId="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9"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0" fontId="65" fillId="42" borderId="37" applyNumberFormat="0" applyAlignment="0" applyProtection="0"/>
    <xf numFmtId="3" fontId="2" fillId="71" borderId="3" applyFont="0">
      <alignment horizontal="right" vertical="center"/>
      <protection locked="0"/>
    </xf>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68" fillId="0" borderId="43" applyNumberFormat="0" applyFill="0" applyAlignment="0" applyProtection="0"/>
    <xf numFmtId="0" fontId="69" fillId="0" borderId="32"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0" fontId="68" fillId="0" borderId="43"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0" fontId="68"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1" fillId="72"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0" fontId="71" fillId="72"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0" fontId="71" fillId="72" borderId="0" applyNumberFormat="0" applyBorder="0" applyAlignment="0" applyProtection="0"/>
    <xf numFmtId="1" fontId="74" fillId="0" borderId="0" applyProtection="0"/>
    <xf numFmtId="168" fontId="25" fillId="0" borderId="44"/>
    <xf numFmtId="169" fontId="25" fillId="0" borderId="44"/>
    <xf numFmtId="168" fontId="25"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5" fillId="0" borderId="0"/>
    <xf numFmtId="0" fontId="8"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8"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8"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8" fillId="0" borderId="0"/>
    <xf numFmtId="0" fontId="75" fillId="0" borderId="0"/>
    <xf numFmtId="168" fontId="8" fillId="0" borderId="0"/>
    <xf numFmtId="0" fontId="75" fillId="0" borderId="0"/>
    <xf numFmtId="168" fontId="8"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8"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5"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9" fillId="0" borderId="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168"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168" fontId="2" fillId="0" borderId="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169"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168" fontId="2" fillId="0" borderId="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0"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1" fillId="0" borderId="0"/>
    <xf numFmtId="0" fontId="81" fillId="0" borderId="0"/>
    <xf numFmtId="168" fontId="81" fillId="0" borderId="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9"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24" fillId="0" borderId="0"/>
    <xf numFmtId="175" fontId="36" fillId="0" borderId="0" applyFont="0" applyFill="0" applyBorder="0" applyAlignment="0" applyProtection="0"/>
    <xf numFmtId="186"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xf numFmtId="0" fontId="2" fillId="0" borderId="0"/>
    <xf numFmtId="168" fontId="2" fillId="0" borderId="0"/>
    <xf numFmtId="187" fontId="64" fillId="0" borderId="3" applyNumberFormat="0">
      <alignment horizontal="center" vertical="top" wrapText="1"/>
    </xf>
    <xf numFmtId="0" fontId="86"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89" fontId="36" fillId="0" borderId="0" applyFill="0" applyBorder="0" applyAlignment="0"/>
    <xf numFmtId="190" fontId="36" fillId="0" borderId="0" applyFill="0" applyBorder="0" applyAlignment="0"/>
    <xf numFmtId="0" fontId="91" fillId="0" borderId="0">
      <alignment horizontal="center" vertical="top"/>
    </xf>
    <xf numFmtId="0" fontId="92" fillId="0" borderId="0" applyNumberFormat="0" applyFill="0" applyBorder="0" applyAlignment="0" applyProtection="0"/>
    <xf numFmtId="169" fontId="92" fillId="0" borderId="0" applyNumberFormat="0" applyFill="0" applyBorder="0" applyAlignment="0" applyProtection="0"/>
    <xf numFmtId="0"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2" fillId="0" borderId="0" applyNumberFormat="0" applyFill="0" applyBorder="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9"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24" fillId="0" borderId="48"/>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applyFont="0" applyFill="0" applyBorder="0" applyAlignment="0" applyProtection="0"/>
    <xf numFmtId="192"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42" fontId="97" fillId="0" borderId="0" applyFont="0" applyFill="0" applyBorder="0" applyAlignment="0" applyProtection="0"/>
    <xf numFmtId="44"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102" applyNumberFormat="0" applyFill="0" applyAlignment="0" applyProtection="0"/>
    <xf numFmtId="168" fontId="93" fillId="0" borderId="102" applyNumberFormat="0" applyFill="0" applyAlignment="0" applyProtection="0"/>
    <xf numFmtId="169" fontId="93" fillId="0" borderId="102" applyNumberFormat="0" applyFill="0" applyAlignment="0" applyProtection="0"/>
    <xf numFmtId="168" fontId="93" fillId="0" borderId="102" applyNumberFormat="0" applyFill="0" applyAlignment="0" applyProtection="0"/>
    <xf numFmtId="168" fontId="93" fillId="0" borderId="102" applyNumberFormat="0" applyFill="0" applyAlignment="0" applyProtection="0"/>
    <xf numFmtId="169" fontId="93" fillId="0" borderId="102" applyNumberFormat="0" applyFill="0" applyAlignment="0" applyProtection="0"/>
    <xf numFmtId="168" fontId="93" fillId="0" borderId="102" applyNumberFormat="0" applyFill="0" applyAlignment="0" applyProtection="0"/>
    <xf numFmtId="168" fontId="93" fillId="0" borderId="102" applyNumberFormat="0" applyFill="0" applyAlignment="0" applyProtection="0"/>
    <xf numFmtId="169" fontId="93" fillId="0" borderId="102" applyNumberFormat="0" applyFill="0" applyAlignment="0" applyProtection="0"/>
    <xf numFmtId="168" fontId="93" fillId="0" borderId="102" applyNumberFormat="0" applyFill="0" applyAlignment="0" applyProtection="0"/>
    <xf numFmtId="168" fontId="93" fillId="0" borderId="102" applyNumberFormat="0" applyFill="0" applyAlignment="0" applyProtection="0"/>
    <xf numFmtId="169" fontId="93" fillId="0" borderId="102" applyNumberFormat="0" applyFill="0" applyAlignment="0" applyProtection="0"/>
    <xf numFmtId="168"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69"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68"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68"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88" fontId="2" fillId="69" borderId="96" applyFont="0">
      <alignment horizontal="right" vertical="center"/>
    </xf>
    <xf numFmtId="3" fontId="2" fillId="69" borderId="96" applyFont="0">
      <alignment horizontal="right" vertical="center"/>
    </xf>
    <xf numFmtId="0" fontId="82" fillId="63" borderId="101" applyNumberFormat="0" applyAlignment="0" applyProtection="0"/>
    <xf numFmtId="168" fontId="84" fillId="63" borderId="101" applyNumberFormat="0" applyAlignment="0" applyProtection="0"/>
    <xf numFmtId="169" fontId="84" fillId="63" borderId="101" applyNumberFormat="0" applyAlignment="0" applyProtection="0"/>
    <xf numFmtId="168" fontId="84" fillId="63" borderId="101" applyNumberFormat="0" applyAlignment="0" applyProtection="0"/>
    <xf numFmtId="168" fontId="84" fillId="63" borderId="101" applyNumberFormat="0" applyAlignment="0" applyProtection="0"/>
    <xf numFmtId="169" fontId="84" fillId="63" borderId="101" applyNumberFormat="0" applyAlignment="0" applyProtection="0"/>
    <xf numFmtId="168" fontId="84" fillId="63" borderId="101" applyNumberFormat="0" applyAlignment="0" applyProtection="0"/>
    <xf numFmtId="168" fontId="84" fillId="63" borderId="101" applyNumberFormat="0" applyAlignment="0" applyProtection="0"/>
    <xf numFmtId="169" fontId="84" fillId="63" borderId="101" applyNumberFormat="0" applyAlignment="0" applyProtection="0"/>
    <xf numFmtId="168" fontId="84" fillId="63" borderId="101" applyNumberFormat="0" applyAlignment="0" applyProtection="0"/>
    <xf numFmtId="168" fontId="84" fillId="63" borderId="101" applyNumberFormat="0" applyAlignment="0" applyProtection="0"/>
    <xf numFmtId="169" fontId="84" fillId="63" borderId="101" applyNumberFormat="0" applyAlignment="0" applyProtection="0"/>
    <xf numFmtId="168" fontId="84"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169" fontId="84"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168" fontId="84"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168" fontId="84"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3" fontId="2" fillId="74" borderId="96" applyFont="0">
      <alignment horizontal="right" vertical="center"/>
      <protection locked="0"/>
    </xf>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 fillId="73" borderId="100" applyNumberFormat="0" applyFont="0" applyAlignment="0" applyProtection="0"/>
    <xf numFmtId="0" fontId="26"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3" fontId="2" fillId="71" borderId="96" applyFont="0">
      <alignment horizontal="right" vertical="center"/>
      <protection locked="0"/>
    </xf>
    <xf numFmtId="0" fontId="65" fillId="42" borderId="99" applyNumberFormat="0" applyAlignment="0" applyProtection="0"/>
    <xf numFmtId="168" fontId="67" fillId="42" borderId="99" applyNumberFormat="0" applyAlignment="0" applyProtection="0"/>
    <xf numFmtId="169" fontId="67" fillId="42" borderId="99" applyNumberFormat="0" applyAlignment="0" applyProtection="0"/>
    <xf numFmtId="168" fontId="67" fillId="42" borderId="99" applyNumberFormat="0" applyAlignment="0" applyProtection="0"/>
    <xf numFmtId="168" fontId="67" fillId="42" borderId="99" applyNumberFormat="0" applyAlignment="0" applyProtection="0"/>
    <xf numFmtId="169" fontId="67" fillId="42" borderId="99" applyNumberFormat="0" applyAlignment="0" applyProtection="0"/>
    <xf numFmtId="168" fontId="67" fillId="42" borderId="99" applyNumberFormat="0" applyAlignment="0" applyProtection="0"/>
    <xf numFmtId="168" fontId="67" fillId="42" borderId="99" applyNumberFormat="0" applyAlignment="0" applyProtection="0"/>
    <xf numFmtId="169" fontId="67" fillId="42" borderId="99" applyNumberFormat="0" applyAlignment="0" applyProtection="0"/>
    <xf numFmtId="168" fontId="67" fillId="42" borderId="99" applyNumberFormat="0" applyAlignment="0" applyProtection="0"/>
    <xf numFmtId="168" fontId="67" fillId="42" borderId="99" applyNumberFormat="0" applyAlignment="0" applyProtection="0"/>
    <xf numFmtId="169" fontId="67" fillId="42" borderId="99" applyNumberFormat="0" applyAlignment="0" applyProtection="0"/>
    <xf numFmtId="168" fontId="67"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169" fontId="67"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168" fontId="67"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168" fontId="67"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2" fillId="70" borderId="97" applyNumberFormat="0" applyFont="0" applyBorder="0" applyProtection="0">
      <alignment horizontal="left" vertical="center"/>
    </xf>
    <xf numFmtId="9" fontId="2" fillId="70" borderId="96" applyFont="0" applyProtection="0">
      <alignment horizontal="right" vertical="center"/>
    </xf>
    <xf numFmtId="3" fontId="2" fillId="70" borderId="96" applyFont="0" applyProtection="0">
      <alignment horizontal="right" vertical="center"/>
    </xf>
    <xf numFmtId="0" fontId="61" fillId="69" borderId="97" applyFont="0" applyBorder="0">
      <alignment horizontal="center" wrapText="1"/>
    </xf>
    <xf numFmtId="168" fontId="53" fillId="0" borderId="94">
      <alignment horizontal="left" vertical="center"/>
    </xf>
    <xf numFmtId="0" fontId="53" fillId="0" borderId="94">
      <alignment horizontal="left" vertical="center"/>
    </xf>
    <xf numFmtId="0" fontId="53" fillId="0" borderId="94">
      <alignment horizontal="left" vertical="center"/>
    </xf>
    <xf numFmtId="0" fontId="2" fillId="68" borderId="96" applyNumberFormat="0" applyFont="0" applyBorder="0" applyProtection="0">
      <alignment horizontal="center" vertical="center"/>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7" fillId="63" borderId="99" applyNumberFormat="0" applyAlignment="0" applyProtection="0"/>
    <xf numFmtId="168" fontId="39" fillId="63" borderId="99" applyNumberFormat="0" applyAlignment="0" applyProtection="0"/>
    <xf numFmtId="169" fontId="39" fillId="63" borderId="99" applyNumberFormat="0" applyAlignment="0" applyProtection="0"/>
    <xf numFmtId="168" fontId="39" fillId="63" borderId="99" applyNumberFormat="0" applyAlignment="0" applyProtection="0"/>
    <xf numFmtId="168" fontId="39" fillId="63" borderId="99" applyNumberFormat="0" applyAlignment="0" applyProtection="0"/>
    <xf numFmtId="169" fontId="39" fillId="63" borderId="99" applyNumberFormat="0" applyAlignment="0" applyProtection="0"/>
    <xf numFmtId="168" fontId="39" fillId="63" borderId="99" applyNumberFormat="0" applyAlignment="0" applyProtection="0"/>
    <xf numFmtId="168" fontId="39" fillId="63" borderId="99" applyNumberFormat="0" applyAlignment="0" applyProtection="0"/>
    <xf numFmtId="169" fontId="39" fillId="63" borderId="99" applyNumberFormat="0" applyAlignment="0" applyProtection="0"/>
    <xf numFmtId="168" fontId="39" fillId="63" borderId="99" applyNumberFormat="0" applyAlignment="0" applyProtection="0"/>
    <xf numFmtId="168" fontId="39" fillId="63" borderId="99" applyNumberFormat="0" applyAlignment="0" applyProtection="0"/>
    <xf numFmtId="169" fontId="39" fillId="63" borderId="99" applyNumberFormat="0" applyAlignment="0" applyProtection="0"/>
    <xf numFmtId="168" fontId="39"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169" fontId="39"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168" fontId="39"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168" fontId="39"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1" fillId="0" borderId="0"/>
    <xf numFmtId="169" fontId="25" fillId="36" borderId="0"/>
    <xf numFmtId="0" fontId="2" fillId="0" borderId="0">
      <alignment vertical="center"/>
    </xf>
    <xf numFmtId="166" fontId="1" fillId="0" borderId="0" applyFont="0" applyFill="0" applyBorder="0" applyAlignment="0" applyProtection="0"/>
    <xf numFmtId="0" fontId="128" fillId="0" borderId="0"/>
    <xf numFmtId="0" fontId="1" fillId="0" borderId="0"/>
    <xf numFmtId="0" fontId="1" fillId="0" borderId="0"/>
  </cellStyleXfs>
  <cellXfs count="993">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3" xfId="0" applyFont="1" applyBorder="1"/>
    <xf numFmtId="0" fontId="19" fillId="0" borderId="22" xfId="0" applyFont="1" applyBorder="1" applyAlignment="1">
      <alignment horizontal="center" vertical="center" wrapText="1"/>
    </xf>
    <xf numFmtId="0" fontId="4" fillId="0" borderId="54"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0" fillId="0" borderId="0" xfId="0" applyFont="1" applyFill="1"/>
    <xf numFmtId="0" fontId="4" fillId="0" borderId="61"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01" fillId="0" borderId="3" xfId="0" applyFont="1" applyBorder="1"/>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2" fillId="0" borderId="3" xfId="20960" applyFont="1" applyFill="1" applyBorder="1" applyAlignment="1" applyProtection="1">
      <alignment horizontal="center" vertical="center"/>
    </xf>
    <xf numFmtId="0" fontId="103"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6"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7"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7" fillId="0" borderId="1" xfId="0" applyFont="1" applyFill="1" applyBorder="1" applyAlignment="1">
      <alignment horizontal="center"/>
    </xf>
    <xf numFmtId="0" fontId="4" fillId="0" borderId="22" xfId="0" applyFont="1" applyFill="1" applyBorder="1" applyAlignment="1">
      <alignment horizontal="center" vertical="center"/>
    </xf>
    <xf numFmtId="0" fontId="105" fillId="0" borderId="0" xfId="0" applyFont="1" applyFill="1" applyBorder="1" applyAlignment="1"/>
    <xf numFmtId="49" fontId="105" fillId="0" borderId="7" xfId="0" applyNumberFormat="1" applyFont="1" applyFill="1" applyBorder="1" applyAlignment="1">
      <alignment horizontal="right" vertical="center"/>
    </xf>
    <xf numFmtId="49" fontId="105" fillId="0" borderId="74" xfId="0" applyNumberFormat="1" applyFont="1" applyFill="1" applyBorder="1" applyAlignment="1">
      <alignment horizontal="right" vertical="center"/>
    </xf>
    <xf numFmtId="49" fontId="105" fillId="0" borderId="77" xfId="0" applyNumberFormat="1" applyFont="1" applyFill="1" applyBorder="1" applyAlignment="1">
      <alignment horizontal="right" vertical="center"/>
    </xf>
    <xf numFmtId="49" fontId="105" fillId="0" borderId="82" xfId="0" applyNumberFormat="1" applyFont="1" applyFill="1" applyBorder="1" applyAlignment="1">
      <alignment horizontal="right" vertical="center"/>
    </xf>
    <xf numFmtId="0" fontId="105" fillId="0" borderId="0" xfId="0" applyFont="1" applyFill="1" applyBorder="1" applyAlignment="1">
      <alignment horizontal="left"/>
    </xf>
    <xf numFmtId="0" fontId="105" fillId="0" borderId="82" xfId="0" applyNumberFormat="1" applyFont="1" applyFill="1" applyBorder="1" applyAlignment="1">
      <alignment horizontal="right" vertical="center"/>
    </xf>
    <xf numFmtId="49" fontId="105" fillId="0" borderId="0" xfId="0" applyNumberFormat="1" applyFont="1" applyFill="1" applyBorder="1" applyAlignment="1">
      <alignment horizontal="right" vertical="center"/>
    </xf>
    <xf numFmtId="0" fontId="105" fillId="0" borderId="0" xfId="0" applyFont="1" applyFill="1" applyBorder="1" applyAlignment="1">
      <alignment vertical="center" wrapText="1"/>
    </xf>
    <xf numFmtId="0" fontId="105"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3" fontId="20" fillId="35" borderId="23" xfId="0" applyNumberFormat="1" applyFont="1" applyFill="1" applyBorder="1" applyAlignment="1">
      <alignment vertical="center" wrapText="1"/>
    </xf>
    <xf numFmtId="3" fontId="20" fillId="35" borderId="24" xfId="0" applyNumberFormat="1" applyFont="1" applyFill="1" applyBorder="1" applyAlignment="1">
      <alignment vertical="center" wrapText="1"/>
    </xf>
    <xf numFmtId="193" fontId="0" fillId="35" borderId="18" xfId="0" applyNumberFormat="1" applyFill="1" applyBorder="1" applyAlignment="1">
      <alignment horizontal="center" vertical="center"/>
    </xf>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6"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5" fillId="36" borderId="0" xfId="20" applyBorder="1"/>
    <xf numFmtId="169" fontId="25" fillId="36" borderId="90" xfId="20" applyBorder="1"/>
    <xf numFmtId="0" fontId="4" fillId="0" borderId="7" xfId="0" applyFont="1" applyFill="1" applyBorder="1" applyAlignment="1">
      <alignment vertical="center"/>
    </xf>
    <xf numFmtId="0" fontId="4" fillId="0" borderId="96" xfId="0" applyFont="1" applyFill="1" applyBorder="1" applyAlignment="1">
      <alignment vertical="center"/>
    </xf>
    <xf numFmtId="0" fontId="6" fillId="0" borderId="96" xfId="0" applyFont="1" applyFill="1" applyBorder="1" applyAlignment="1">
      <alignment vertical="center"/>
    </xf>
    <xf numFmtId="0" fontId="4" fillId="0" borderId="17" xfId="0" applyFont="1" applyFill="1" applyBorder="1" applyAlignment="1">
      <alignment vertical="center"/>
    </xf>
    <xf numFmtId="0" fontId="4" fillId="0" borderId="92" xfId="0" applyFont="1" applyFill="1" applyBorder="1" applyAlignment="1">
      <alignment vertical="center"/>
    </xf>
    <xf numFmtId="0" fontId="4" fillId="0" borderId="93" xfId="0" applyFont="1" applyFill="1" applyBorder="1" applyAlignment="1">
      <alignment vertical="center"/>
    </xf>
    <xf numFmtId="0" fontId="4" fillId="0" borderId="16" xfId="0" applyFont="1" applyFill="1" applyBorder="1" applyAlignment="1">
      <alignment horizontal="center" vertical="center"/>
    </xf>
    <xf numFmtId="0" fontId="4" fillId="0" borderId="104" xfId="0" applyFont="1" applyFill="1" applyBorder="1" applyAlignment="1">
      <alignment horizontal="center" vertical="center"/>
    </xf>
    <xf numFmtId="0" fontId="4" fillId="0" borderId="106" xfId="0" applyFont="1" applyFill="1" applyBorder="1" applyAlignment="1">
      <alignment horizontal="center" vertical="center"/>
    </xf>
    <xf numFmtId="169" fontId="25" fillId="36" borderId="29" xfId="20" applyBorder="1"/>
    <xf numFmtId="169" fontId="25" fillId="36" borderId="108" xfId="20" applyBorder="1"/>
    <xf numFmtId="169" fontId="25" fillId="36" borderId="98" xfId="20" applyBorder="1"/>
    <xf numFmtId="169" fontId="25" fillId="36" borderId="54" xfId="20" applyBorder="1"/>
    <xf numFmtId="0" fontId="4" fillId="3" borderId="61" xfId="0" applyFont="1" applyFill="1" applyBorder="1" applyAlignment="1">
      <alignment horizontal="center" vertical="center"/>
    </xf>
    <xf numFmtId="0" fontId="4" fillId="3" borderId="0" xfId="0" applyFont="1" applyFill="1" applyBorder="1" applyAlignment="1">
      <alignment vertical="center"/>
    </xf>
    <xf numFmtId="0" fontId="4" fillId="0" borderId="67" xfId="0" applyFont="1" applyFill="1" applyBorder="1" applyAlignment="1">
      <alignment horizontal="center" vertical="center"/>
    </xf>
    <xf numFmtId="0" fontId="4" fillId="3" borderId="94" xfId="0" applyFont="1" applyFill="1" applyBorder="1" applyAlignment="1">
      <alignment vertical="center"/>
    </xf>
    <xf numFmtId="0" fontId="14" fillId="3" borderId="109" xfId="0" applyFont="1" applyFill="1" applyBorder="1" applyAlignment="1">
      <alignment horizontal="left"/>
    </xf>
    <xf numFmtId="0" fontId="14" fillId="3" borderId="110" xfId="0" applyFont="1" applyFill="1" applyBorder="1" applyAlignment="1">
      <alignment horizontal="left"/>
    </xf>
    <xf numFmtId="0" fontId="4" fillId="0" borderId="0" xfId="0" applyFont="1"/>
    <xf numFmtId="0" fontId="4" fillId="0" borderId="0" xfId="0" applyFont="1" applyFill="1"/>
    <xf numFmtId="0" fontId="4" fillId="0" borderId="96" xfId="0" applyFont="1" applyFill="1" applyBorder="1" applyAlignment="1">
      <alignment horizontal="center" vertical="center" wrapText="1"/>
    </xf>
    <xf numFmtId="0" fontId="105" fillId="0" borderId="84" xfId="0" applyFont="1" applyFill="1" applyBorder="1" applyAlignment="1">
      <alignment horizontal="right" vertical="center"/>
    </xf>
    <xf numFmtId="0" fontId="4" fillId="0" borderId="111" xfId="0" applyFont="1" applyFill="1" applyBorder="1" applyAlignment="1">
      <alignment horizontal="center" vertical="center" wrapText="1"/>
    </xf>
    <xf numFmtId="0" fontId="6" fillId="3" borderId="112" xfId="0" applyFont="1" applyFill="1" applyBorder="1" applyAlignment="1">
      <alignment vertical="center"/>
    </xf>
    <xf numFmtId="0" fontId="4" fillId="3" borderId="21" xfId="0" applyFont="1" applyFill="1" applyBorder="1" applyAlignment="1">
      <alignment vertical="center"/>
    </xf>
    <xf numFmtId="0" fontId="4" fillId="0" borderId="113" xfId="0" applyFont="1" applyFill="1" applyBorder="1" applyAlignment="1">
      <alignment horizontal="center" vertical="center"/>
    </xf>
    <xf numFmtId="0" fontId="6" fillId="0" borderId="23" xfId="0" applyFont="1" applyFill="1" applyBorder="1" applyAlignment="1">
      <alignment vertical="center"/>
    </xf>
    <xf numFmtId="169" fontId="25" fillId="36" borderId="25" xfId="20" applyBorder="1"/>
    <xf numFmtId="0" fontId="4" fillId="0" borderId="7"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3" xfId="0" applyBorder="1"/>
    <xf numFmtId="0" fontId="0" fillId="0" borderId="22" xfId="0" applyBorder="1"/>
    <xf numFmtId="0" fontId="6" fillId="35" borderId="114" xfId="0" applyFont="1" applyFill="1" applyBorder="1" applyAlignment="1">
      <alignment vertical="center" wrapText="1"/>
    </xf>
    <xf numFmtId="0" fontId="7" fillId="0" borderId="0" xfId="0" applyFont="1" applyFill="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3" xfId="0" applyFont="1" applyFill="1" applyBorder="1" applyAlignment="1">
      <alignment horizontal="left" vertical="center" wrapText="1"/>
    </xf>
    <xf numFmtId="0" fontId="6" fillId="35" borderId="96" xfId="0" applyFont="1" applyFill="1" applyBorder="1" applyAlignment="1">
      <alignment horizontal="left" vertical="center" wrapText="1"/>
    </xf>
    <xf numFmtId="0" fontId="6" fillId="35" borderId="111" xfId="0" applyFont="1" applyFill="1" applyBorder="1" applyAlignment="1">
      <alignment horizontal="left" vertical="center" wrapText="1"/>
    </xf>
    <xf numFmtId="0" fontId="4" fillId="0" borderId="113" xfId="0" applyFont="1" applyFill="1" applyBorder="1" applyAlignment="1">
      <alignment horizontal="right" vertical="center" wrapText="1"/>
    </xf>
    <xf numFmtId="0" fontId="4" fillId="0" borderId="96" xfId="0" applyFont="1" applyFill="1" applyBorder="1" applyAlignment="1">
      <alignment horizontal="left" vertical="center" wrapText="1"/>
    </xf>
    <xf numFmtId="0" fontId="108" fillId="0" borderId="113" xfId="0" applyFont="1" applyFill="1" applyBorder="1" applyAlignment="1">
      <alignment horizontal="right" vertical="center" wrapText="1"/>
    </xf>
    <xf numFmtId="0" fontId="108" fillId="0" borderId="96" xfId="0" applyFont="1" applyFill="1" applyBorder="1" applyAlignment="1">
      <alignment horizontal="left" vertical="center" wrapText="1"/>
    </xf>
    <xf numFmtId="0" fontId="6" fillId="0" borderId="113"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8" fillId="0" borderId="0" xfId="0" applyFont="1" applyFill="1" applyAlignment="1">
      <alignment horizontal="left" vertical="center"/>
    </xf>
    <xf numFmtId="49" fontId="109" fillId="0" borderId="22" xfId="5" applyNumberFormat="1" applyFont="1" applyFill="1" applyBorder="1" applyAlignment="1" applyProtection="1">
      <alignment horizontal="left" vertical="center"/>
      <protection locked="0"/>
    </xf>
    <xf numFmtId="0" fontId="110" fillId="0" borderId="23" xfId="9" applyFont="1" applyFill="1" applyBorder="1" applyAlignment="1" applyProtection="1">
      <alignment horizontal="left" vertical="center" wrapText="1"/>
      <protection locked="0"/>
    </xf>
    <xf numFmtId="0" fontId="19" fillId="0" borderId="113" xfId="0" applyFont="1" applyBorder="1" applyAlignment="1">
      <alignment horizontal="center" vertical="center" wrapText="1"/>
    </xf>
    <xf numFmtId="3" fontId="20" fillId="35" borderId="96" xfId="0" applyNumberFormat="1" applyFont="1" applyFill="1" applyBorder="1" applyAlignment="1">
      <alignment vertical="center" wrapText="1"/>
    </xf>
    <xf numFmtId="3" fontId="20" fillId="35" borderId="111" xfId="0" applyNumberFormat="1" applyFont="1" applyFill="1" applyBorder="1" applyAlignment="1">
      <alignment vertical="center" wrapText="1"/>
    </xf>
    <xf numFmtId="14" fontId="7" fillId="3" borderId="96" xfId="8" quotePrefix="1" applyNumberFormat="1" applyFont="1" applyFill="1" applyBorder="1" applyAlignment="1" applyProtection="1">
      <alignment horizontal="left" vertical="center" wrapText="1" indent="2"/>
      <protection locked="0"/>
    </xf>
    <xf numFmtId="14" fontId="7" fillId="3" borderId="96" xfId="8" quotePrefix="1" applyNumberFormat="1" applyFont="1" applyFill="1" applyBorder="1" applyAlignment="1" applyProtection="1">
      <alignment horizontal="left" vertical="center" wrapText="1" indent="3"/>
      <protection locked="0"/>
    </xf>
    <xf numFmtId="0" fontId="11" fillId="0" borderId="96" xfId="17" applyFill="1" applyBorder="1" applyAlignment="1" applyProtection="1"/>
    <xf numFmtId="49" fontId="108" fillId="0" borderId="113" xfId="0" applyNumberFormat="1" applyFont="1" applyFill="1" applyBorder="1" applyAlignment="1">
      <alignment horizontal="right" vertical="center" wrapText="1"/>
    </xf>
    <xf numFmtId="0" fontId="7" fillId="3" borderId="96" xfId="20960" applyFont="1" applyFill="1" applyBorder="1" applyAlignment="1" applyProtection="1"/>
    <xf numFmtId="0" fontId="102" fillId="0" borderId="96" xfId="20960" applyFont="1" applyFill="1" applyBorder="1" applyAlignment="1" applyProtection="1">
      <alignment horizontal="center" vertical="center"/>
    </xf>
    <xf numFmtId="0" fontId="4" fillId="0" borderId="96" xfId="0" applyFont="1" applyBorder="1"/>
    <xf numFmtId="0" fontId="11" fillId="0" borderId="96" xfId="17" applyFill="1" applyBorder="1" applyAlignment="1" applyProtection="1">
      <alignment horizontal="left" vertical="center" wrapText="1"/>
    </xf>
    <xf numFmtId="49" fontId="108" fillId="0" borderId="96" xfId="0" applyNumberFormat="1" applyFont="1" applyFill="1" applyBorder="1" applyAlignment="1">
      <alignment horizontal="right" vertical="center" wrapText="1"/>
    </xf>
    <xf numFmtId="0" fontId="11" fillId="0" borderId="96" xfId="17" applyFill="1" applyBorder="1" applyAlignment="1" applyProtection="1">
      <alignment horizontal="left" vertical="center"/>
    </xf>
    <xf numFmtId="0" fontId="4" fillId="0" borderId="96" xfId="0" applyFont="1" applyFill="1" applyBorder="1"/>
    <xf numFmtId="0" fontId="19" fillId="0" borderId="113" xfId="0" applyFont="1" applyFill="1" applyBorder="1" applyAlignment="1">
      <alignment horizontal="center" vertical="center" wrapText="1"/>
    </xf>
    <xf numFmtId="10" fontId="7" fillId="0" borderId="96" xfId="20961" applyNumberFormat="1" applyFont="1" applyFill="1" applyBorder="1" applyAlignment="1">
      <alignment horizontal="left" vertical="center" wrapText="1"/>
    </xf>
    <xf numFmtId="10" fontId="4" fillId="0" borderId="96" xfId="20961" applyNumberFormat="1" applyFont="1" applyFill="1" applyBorder="1" applyAlignment="1">
      <alignment horizontal="left" vertical="center" wrapText="1"/>
    </xf>
    <xf numFmtId="10" fontId="6" fillId="35" borderId="96" xfId="0" applyNumberFormat="1" applyFont="1" applyFill="1" applyBorder="1" applyAlignment="1">
      <alignment horizontal="left" vertical="center" wrapText="1"/>
    </xf>
    <xf numFmtId="10" fontId="108" fillId="0" borderId="96" xfId="20961" applyNumberFormat="1" applyFont="1" applyFill="1" applyBorder="1" applyAlignment="1">
      <alignment horizontal="left" vertical="center" wrapText="1"/>
    </xf>
    <xf numFmtId="10" fontId="6" fillId="35" borderId="96" xfId="20961" applyNumberFormat="1" applyFont="1" applyFill="1" applyBorder="1" applyAlignment="1">
      <alignment horizontal="left" vertical="center" wrapText="1"/>
    </xf>
    <xf numFmtId="10" fontId="6" fillId="35" borderId="96" xfId="0" applyNumberFormat="1" applyFont="1" applyFill="1" applyBorder="1" applyAlignment="1">
      <alignment horizontal="center" vertical="center" wrapText="1"/>
    </xf>
    <xf numFmtId="10" fontId="110" fillId="0" borderId="23" xfId="20961" applyNumberFormat="1" applyFont="1" applyFill="1" applyBorder="1" applyAlignment="1" applyProtection="1">
      <alignment horizontal="left" vertical="center"/>
    </xf>
    <xf numFmtId="43" fontId="7" fillId="0" borderId="0" xfId="7" applyFont="1"/>
    <xf numFmtId="0" fontId="106"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3" xfId="0" applyFont="1" applyBorder="1" applyAlignment="1">
      <alignment horizontal="right" vertical="center" wrapText="1"/>
    </xf>
    <xf numFmtId="0" fontId="9" fillId="0" borderId="113" xfId="0" applyFont="1" applyFill="1" applyBorder="1" applyAlignment="1">
      <alignment horizontal="right" vertical="center" wrapText="1"/>
    </xf>
    <xf numFmtId="0" fontId="7" fillId="0" borderId="96" xfId="0" applyFont="1" applyFill="1" applyBorder="1" applyAlignment="1">
      <alignment vertical="center" wrapText="1"/>
    </xf>
    <xf numFmtId="0" fontId="4" fillId="0" borderId="96" xfId="0" applyFont="1" applyBorder="1" applyAlignment="1">
      <alignment vertical="center" wrapText="1"/>
    </xf>
    <xf numFmtId="0" fontId="4" fillId="0" borderId="96" xfId="0" applyFont="1" applyFill="1" applyBorder="1" applyAlignment="1">
      <alignment horizontal="left" vertical="center" wrapText="1" indent="2"/>
    </xf>
    <xf numFmtId="0" fontId="4" fillId="0" borderId="96" xfId="0" applyFont="1" applyFill="1" applyBorder="1" applyAlignment="1">
      <alignment vertical="center" wrapText="1"/>
    </xf>
    <xf numFmtId="3" fontId="20" fillId="35" borderId="97" xfId="0" applyNumberFormat="1" applyFont="1" applyFill="1" applyBorder="1" applyAlignment="1">
      <alignment vertical="center" wrapText="1"/>
    </xf>
    <xf numFmtId="3" fontId="20" fillId="35" borderId="21" xfId="0" applyNumberFormat="1" applyFont="1" applyFill="1" applyBorder="1" applyAlignment="1">
      <alignment vertical="center" wrapText="1"/>
    </xf>
    <xf numFmtId="3" fontId="20" fillId="35" borderId="25" xfId="0" applyNumberFormat="1" applyFont="1" applyFill="1" applyBorder="1" applyAlignment="1">
      <alignment vertical="center" wrapText="1"/>
    </xf>
    <xf numFmtId="3" fontId="20" fillId="35" borderId="36" xfId="0" applyNumberFormat="1" applyFont="1" applyFill="1" applyBorder="1" applyAlignment="1">
      <alignment vertical="center" wrapText="1"/>
    </xf>
    <xf numFmtId="0" fontId="6" fillId="0" borderId="23" xfId="0" applyFont="1" applyBorder="1" applyAlignment="1">
      <alignment vertical="center" wrapText="1"/>
    </xf>
    <xf numFmtId="0" fontId="4" fillId="0" borderId="111" xfId="0" applyFont="1" applyBorder="1" applyAlignment="1"/>
    <xf numFmtId="0" fontId="10" fillId="0" borderId="18" xfId="0" applyFont="1" applyBorder="1" applyAlignment="1">
      <alignment horizontal="center"/>
    </xf>
    <xf numFmtId="0" fontId="10" fillId="0" borderId="111"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3" xfId="0" applyFont="1" applyFill="1" applyBorder="1" applyAlignment="1">
      <alignment horizontal="center" vertical="center" wrapText="1"/>
    </xf>
    <xf numFmtId="0" fontId="15" fillId="0" borderId="96" xfId="0" applyFont="1" applyFill="1" applyBorder="1" applyAlignment="1">
      <alignment horizontal="center" vertical="center" wrapText="1"/>
    </xf>
    <xf numFmtId="0" fontId="16" fillId="0" borderId="96" xfId="0" applyFont="1" applyFill="1" applyBorder="1" applyAlignment="1">
      <alignment horizontal="left" vertical="center" wrapText="1"/>
    </xf>
    <xf numFmtId="193" fontId="7" fillId="0" borderId="96" xfId="0" applyNumberFormat="1" applyFont="1" applyFill="1" applyBorder="1" applyAlignment="1" applyProtection="1">
      <alignment vertical="center" wrapText="1"/>
      <protection locked="0"/>
    </xf>
    <xf numFmtId="0" fontId="7" fillId="0" borderId="96" xfId="0" applyFont="1" applyBorder="1" applyAlignment="1">
      <alignment vertical="center" wrapText="1"/>
    </xf>
    <xf numFmtId="0" fontId="9" fillId="2" borderId="113" xfId="0" applyFont="1" applyFill="1" applyBorder="1" applyAlignment="1">
      <alignment horizontal="right" vertical="center"/>
    </xf>
    <xf numFmtId="0" fontId="9" fillId="2" borderId="96" xfId="0" applyFont="1" applyFill="1" applyBorder="1" applyAlignment="1">
      <alignment vertical="center"/>
    </xf>
    <xf numFmtId="193" fontId="9" fillId="2" borderId="96" xfId="0" applyNumberFormat="1" applyFont="1" applyFill="1" applyBorder="1" applyAlignment="1" applyProtection="1">
      <alignment vertical="center"/>
      <protection locked="0"/>
    </xf>
    <xf numFmtId="0" fontId="15" fillId="0" borderId="113" xfId="0" applyFont="1" applyFill="1" applyBorder="1" applyAlignment="1">
      <alignment horizontal="center" vertical="center" wrapText="1"/>
    </xf>
    <xf numFmtId="14" fontId="4" fillId="0" borderId="0" xfId="0" applyNumberFormat="1" applyFont="1"/>
    <xf numFmtId="10" fontId="4" fillId="0" borderId="96" xfId="20961" applyNumberFormat="1" applyFont="1" applyFill="1" applyBorder="1" applyAlignment="1" applyProtection="1">
      <alignment horizontal="right" vertical="center" wrapText="1"/>
      <protection locked="0"/>
    </xf>
    <xf numFmtId="10" fontId="4" fillId="0" borderId="96" xfId="20961" applyNumberFormat="1" applyFont="1" applyBorder="1" applyAlignment="1" applyProtection="1">
      <alignment vertical="center" wrapText="1"/>
      <protection locked="0"/>
    </xf>
    <xf numFmtId="10" fontId="4" fillId="0" borderId="111" xfId="20961" applyNumberFormat="1" applyFont="1" applyBorder="1" applyAlignment="1" applyProtection="1">
      <alignment vertical="center" wrapText="1"/>
      <protection locked="0"/>
    </xf>
    <xf numFmtId="0" fontId="6" fillId="0" borderId="0" xfId="0" applyFont="1" applyAlignment="1">
      <alignment horizontal="center" wrapText="1"/>
    </xf>
    <xf numFmtId="0" fontId="4" fillId="3" borderId="53" xfId="0" applyFont="1" applyFill="1" applyBorder="1"/>
    <xf numFmtId="0" fontId="4" fillId="3" borderId="116" xfId="0" applyFont="1" applyFill="1" applyBorder="1" applyAlignment="1">
      <alignment wrapText="1"/>
    </xf>
    <xf numFmtId="0" fontId="4" fillId="3" borderId="117" xfId="0" applyFont="1" applyFill="1" applyBorder="1"/>
    <xf numFmtId="0" fontId="6" fillId="3" borderId="11" xfId="0" applyFont="1" applyFill="1" applyBorder="1" applyAlignment="1">
      <alignment horizontal="center" wrapText="1"/>
    </xf>
    <xf numFmtId="0" fontId="4" fillId="0" borderId="96" xfId="0" applyFont="1" applyFill="1" applyBorder="1" applyAlignment="1">
      <alignment horizontal="center"/>
    </xf>
    <xf numFmtId="0" fontId="4" fillId="0" borderId="96" xfId="0" applyFont="1" applyBorder="1" applyAlignment="1">
      <alignment horizontal="center"/>
    </xf>
    <xf numFmtId="0" fontId="4" fillId="3" borderId="61"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0" xfId="0" applyFont="1" applyFill="1" applyBorder="1" applyAlignment="1">
      <alignment horizontal="center" vertical="center" wrapText="1"/>
    </xf>
    <xf numFmtId="0" fontId="4" fillId="0" borderId="113" xfId="0" applyFont="1" applyBorder="1"/>
    <xf numFmtId="0" fontId="4" fillId="0" borderId="96" xfId="0" applyFont="1" applyBorder="1" applyAlignment="1">
      <alignment wrapText="1"/>
    </xf>
    <xf numFmtId="0" fontId="14" fillId="0" borderId="96" xfId="0" applyFont="1" applyBorder="1" applyAlignment="1">
      <alignment horizontal="left" wrapText="1" indent="2"/>
    </xf>
    <xf numFmtId="0" fontId="6" fillId="0" borderId="113" xfId="0" applyFont="1" applyBorder="1"/>
    <xf numFmtId="0" fontId="6" fillId="0" borderId="96" xfId="0" applyFont="1" applyBorder="1" applyAlignment="1">
      <alignment wrapText="1"/>
    </xf>
    <xf numFmtId="0" fontId="3" fillId="3" borderId="61"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0" xfId="7" applyNumberFormat="1" applyFont="1" applyFill="1" applyBorder="1"/>
    <xf numFmtId="0" fontId="14" fillId="0" borderId="96"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0" xfId="0" applyFont="1" applyFill="1" applyBorder="1"/>
    <xf numFmtId="0" fontId="6" fillId="0" borderId="22" xfId="0" applyFont="1" applyBorder="1"/>
    <xf numFmtId="0" fontId="6" fillId="0" borderId="23" xfId="0" applyFont="1" applyBorder="1" applyAlignment="1">
      <alignment wrapText="1"/>
    </xf>
    <xf numFmtId="169" fontId="25" fillId="36" borderId="114" xfId="20" applyBorder="1"/>
    <xf numFmtId="0" fontId="9" fillId="2" borderId="104" xfId="0" applyFont="1" applyFill="1" applyBorder="1" applyAlignment="1">
      <alignment horizontal="right" vertical="center"/>
    </xf>
    <xf numFmtId="0" fontId="9" fillId="2" borderId="92" xfId="0" applyFont="1" applyFill="1" applyBorder="1" applyAlignment="1">
      <alignment vertical="center"/>
    </xf>
    <xf numFmtId="193" fontId="9" fillId="2" borderId="92" xfId="0" applyNumberFormat="1" applyFont="1" applyFill="1" applyBorder="1" applyAlignment="1" applyProtection="1">
      <alignment vertical="center"/>
      <protection locked="0"/>
    </xf>
    <xf numFmtId="0" fontId="9" fillId="0" borderId="96" xfId="0" applyFont="1" applyFill="1" applyBorder="1" applyAlignment="1">
      <alignment horizontal="left" vertical="center" wrapText="1"/>
    </xf>
    <xf numFmtId="0" fontId="6" fillId="3" borderId="0" xfId="0" applyFont="1" applyFill="1" applyBorder="1" applyAlignment="1">
      <alignment horizontal="center"/>
    </xf>
    <xf numFmtId="0" fontId="105" fillId="0" borderId="84" xfId="0" applyFont="1" applyFill="1" applyBorder="1" applyAlignment="1">
      <alignment horizontal="left" vertical="center"/>
    </xf>
    <xf numFmtId="0" fontId="105" fillId="0" borderId="82" xfId="0" applyFont="1" applyFill="1" applyBorder="1" applyAlignment="1">
      <alignment vertical="center" wrapText="1"/>
    </xf>
    <xf numFmtId="0" fontId="105" fillId="0" borderId="82" xfId="0" applyFont="1" applyFill="1" applyBorder="1" applyAlignment="1">
      <alignment horizontal="left" vertical="center" wrapText="1"/>
    </xf>
    <xf numFmtId="0" fontId="115" fillId="0" borderId="0" xfId="11" applyFont="1" applyFill="1" applyBorder="1" applyProtection="1"/>
    <xf numFmtId="0" fontId="116" fillId="0" borderId="0" xfId="0" applyFont="1"/>
    <xf numFmtId="0" fontId="115" fillId="0" borderId="0" xfId="11" applyFont="1" applyFill="1" applyBorder="1" applyAlignment="1" applyProtection="1"/>
    <xf numFmtId="0" fontId="117" fillId="0" borderId="0" xfId="11" applyFont="1" applyFill="1" applyBorder="1" applyAlignment="1" applyProtection="1"/>
    <xf numFmtId="14" fontId="116" fillId="0" borderId="0" xfId="0" applyNumberFormat="1" applyFont="1"/>
    <xf numFmtId="0" fontId="116" fillId="0" borderId="0" xfId="0" applyFont="1" applyAlignment="1">
      <alignment wrapText="1"/>
    </xf>
    <xf numFmtId="0" fontId="119" fillId="0" borderId="0" xfId="0" applyFont="1"/>
    <xf numFmtId="0" fontId="116" fillId="0" borderId="0" xfId="0" applyFont="1" applyFill="1"/>
    <xf numFmtId="0" fontId="116" fillId="0" borderId="0" xfId="0" applyFont="1" applyBorder="1"/>
    <xf numFmtId="0" fontId="116" fillId="0" borderId="0" xfId="0" applyFont="1" applyBorder="1" applyAlignment="1">
      <alignment horizontal="left"/>
    </xf>
    <xf numFmtId="0" fontId="118" fillId="0" borderId="127" xfId="0" applyNumberFormat="1" applyFont="1" applyFill="1" applyBorder="1" applyAlignment="1">
      <alignment horizontal="left" vertical="center" wrapText="1"/>
    </xf>
    <xf numFmtId="0" fontId="124" fillId="0" borderId="0" xfId="0" applyFont="1"/>
    <xf numFmtId="49" fontId="105" fillId="0" borderId="96" xfId="0" applyNumberFormat="1" applyFont="1" applyFill="1" applyBorder="1" applyAlignment="1">
      <alignment horizontal="right" vertical="center"/>
    </xf>
    <xf numFmtId="0" fontId="125" fillId="0" borderId="0" xfId="0" applyFont="1" applyFill="1" applyBorder="1" applyAlignment="1"/>
    <xf numFmtId="0" fontId="116" fillId="0" borderId="0" xfId="0" applyFont="1" applyBorder="1" applyAlignment="1">
      <alignment horizontal="left" indent="1"/>
    </xf>
    <xf numFmtId="0" fontId="116" fillId="0" borderId="0" xfId="0" applyFont="1" applyBorder="1" applyAlignment="1">
      <alignment horizontal="left" indent="2"/>
    </xf>
    <xf numFmtId="49" fontId="116" fillId="0" borderId="0" xfId="0" applyNumberFormat="1" applyFont="1" applyBorder="1" applyAlignment="1">
      <alignment horizontal="left" indent="3"/>
    </xf>
    <xf numFmtId="49" fontId="116" fillId="0" borderId="0" xfId="0" applyNumberFormat="1" applyFont="1" applyBorder="1" applyAlignment="1">
      <alignment horizontal="left" indent="1"/>
    </xf>
    <xf numFmtId="49" fontId="116" fillId="0" borderId="0" xfId="0" applyNumberFormat="1" applyFont="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NumberFormat="1" applyFont="1" applyFill="1" applyBorder="1" applyAlignment="1">
      <alignment horizontal="left" wrapText="1" indent="1"/>
    </xf>
    <xf numFmtId="0" fontId="116" fillId="0" borderId="0" xfId="0" applyFont="1" applyFill="1" applyAlignment="1">
      <alignment horizontal="left" vertical="top" wrapText="1"/>
    </xf>
    <xf numFmtId="0" fontId="3" fillId="0" borderId="96" xfId="0" applyFont="1" applyBorder="1" applyAlignment="1">
      <alignment horizontal="center" vertical="center"/>
    </xf>
    <xf numFmtId="0" fontId="129" fillId="3" borderId="96" xfId="21414" applyFont="1" applyFill="1" applyBorder="1" applyAlignment="1">
      <alignment horizontal="left" vertical="center" wrapText="1"/>
    </xf>
    <xf numFmtId="0" fontId="130" fillId="0" borderId="96" xfId="21414" applyFont="1" applyFill="1" applyBorder="1" applyAlignment="1">
      <alignment horizontal="left" vertical="center" wrapText="1" indent="1"/>
    </xf>
    <xf numFmtId="0" fontId="131" fillId="3" borderId="96" xfId="21414" applyFont="1" applyFill="1" applyBorder="1" applyAlignment="1">
      <alignment horizontal="left" vertical="center" wrapText="1"/>
    </xf>
    <xf numFmtId="0" fontId="130" fillId="3" borderId="96" xfId="21414" applyFont="1" applyFill="1" applyBorder="1" applyAlignment="1">
      <alignment horizontal="left" vertical="center" wrapText="1" indent="1"/>
    </xf>
    <xf numFmtId="0" fontId="129" fillId="0" borderId="134" xfId="0" applyFont="1" applyFill="1" applyBorder="1" applyAlignment="1">
      <alignment horizontal="left" vertical="center" wrapText="1"/>
    </xf>
    <xf numFmtId="0" fontId="131" fillId="0" borderId="134" xfId="0" applyFont="1" applyFill="1" applyBorder="1" applyAlignment="1">
      <alignment horizontal="left" vertical="center" wrapText="1"/>
    </xf>
    <xf numFmtId="0" fontId="132" fillId="3" borderId="134" xfId="0" applyFont="1" applyFill="1" applyBorder="1" applyAlignment="1">
      <alignment horizontal="left" vertical="center" wrapText="1" indent="1"/>
    </xf>
    <xf numFmtId="0" fontId="131" fillId="3" borderId="134" xfId="0" applyFont="1" applyFill="1" applyBorder="1" applyAlignment="1">
      <alignment horizontal="left" vertical="center" wrapText="1"/>
    </xf>
    <xf numFmtId="0" fontId="131" fillId="3" borderId="135" xfId="0" applyFont="1" applyFill="1" applyBorder="1" applyAlignment="1">
      <alignment horizontal="left" vertical="center" wrapText="1"/>
    </xf>
    <xf numFmtId="0" fontId="132" fillId="0" borderId="134" xfId="0" applyFont="1" applyFill="1" applyBorder="1" applyAlignment="1">
      <alignment horizontal="left" vertical="center" wrapText="1" indent="1"/>
    </xf>
    <xf numFmtId="0" fontId="132" fillId="0" borderId="96" xfId="21414" applyFont="1" applyFill="1" applyBorder="1" applyAlignment="1">
      <alignment horizontal="left" vertical="center" wrapText="1" indent="1"/>
    </xf>
    <xf numFmtId="0" fontId="131" fillId="0" borderId="96" xfId="21414" applyFont="1" applyFill="1" applyBorder="1" applyAlignment="1">
      <alignment horizontal="left" vertical="center" wrapText="1"/>
    </xf>
    <xf numFmtId="0" fontId="133" fillId="0" borderId="96" xfId="21414" applyFont="1" applyFill="1" applyBorder="1" applyAlignment="1">
      <alignment horizontal="center" vertical="center" wrapText="1"/>
    </xf>
    <xf numFmtId="0" fontId="131" fillId="3" borderId="136" xfId="0" applyFont="1" applyFill="1" applyBorder="1" applyAlignment="1">
      <alignment horizontal="left" vertical="center" wrapText="1"/>
    </xf>
    <xf numFmtId="0" fontId="130" fillId="3" borderId="137" xfId="21414" applyFont="1" applyFill="1" applyBorder="1" applyAlignment="1">
      <alignment horizontal="left" vertical="center" wrapText="1" indent="1"/>
    </xf>
    <xf numFmtId="0" fontId="130" fillId="3" borderId="134" xfId="0" applyFont="1" applyFill="1" applyBorder="1" applyAlignment="1">
      <alignment horizontal="left" vertical="center" wrapText="1" indent="1"/>
    </xf>
    <xf numFmtId="0" fontId="130" fillId="0" borderId="137" xfId="21414" applyFont="1" applyFill="1" applyBorder="1" applyAlignment="1">
      <alignment horizontal="left" vertical="center" wrapText="1" indent="1"/>
    </xf>
    <xf numFmtId="0" fontId="131" fillId="0" borderId="134" xfId="0" applyFont="1" applyBorder="1" applyAlignment="1">
      <alignment horizontal="left" vertical="center" wrapText="1"/>
    </xf>
    <xf numFmtId="0" fontId="130" fillId="0" borderId="134" xfId="0" applyFont="1" applyBorder="1" applyAlignment="1">
      <alignment horizontal="left" vertical="center" wrapText="1" indent="1"/>
    </xf>
    <xf numFmtId="0" fontId="130" fillId="0" borderId="135" xfId="0" applyFont="1" applyBorder="1" applyAlignment="1">
      <alignment horizontal="left" vertical="center" wrapText="1" indent="1"/>
    </xf>
    <xf numFmtId="0" fontId="131" fillId="0" borderId="137" xfId="21414" applyFont="1" applyFill="1" applyBorder="1" applyAlignment="1">
      <alignment horizontal="left" vertical="center" wrapText="1"/>
    </xf>
    <xf numFmtId="0" fontId="131" fillId="3" borderId="137" xfId="21414" applyFont="1" applyFill="1" applyBorder="1" applyAlignment="1">
      <alignment horizontal="left" vertical="center" wrapText="1"/>
    </xf>
    <xf numFmtId="0" fontId="133" fillId="0" borderId="137" xfId="21414" applyFont="1" applyFill="1" applyBorder="1" applyAlignment="1">
      <alignment horizontal="center" vertical="center" wrapText="1"/>
    </xf>
    <xf numFmtId="0" fontId="131" fillId="0" borderId="137" xfId="21414" applyFont="1" applyBorder="1" applyAlignment="1">
      <alignment horizontal="left" vertical="center" wrapText="1"/>
    </xf>
    <xf numFmtId="0" fontId="130" fillId="0" borderId="134" xfId="0" applyFont="1" applyFill="1" applyBorder="1" applyAlignment="1">
      <alignment horizontal="left" vertical="center" wrapText="1" indent="1"/>
    </xf>
    <xf numFmtId="0" fontId="134" fillId="0" borderId="137" xfId="0" applyFont="1" applyBorder="1" applyAlignment="1">
      <alignment horizontal="left"/>
    </xf>
    <xf numFmtId="0" fontId="131" fillId="0" borderId="137" xfId="0" applyFont="1" applyFill="1" applyBorder="1" applyAlignment="1">
      <alignment horizontal="left" vertical="center" wrapText="1"/>
    </xf>
    <xf numFmtId="0" fontId="0" fillId="0" borderId="0" xfId="0" applyAlignment="1">
      <alignment horizontal="left" vertical="center"/>
    </xf>
    <xf numFmtId="0" fontId="9" fillId="0" borderId="137" xfId="0" applyFont="1" applyFill="1" applyBorder="1" applyAlignment="1" applyProtection="1">
      <alignment horizontal="center" vertical="center" wrapText="1"/>
    </xf>
    <xf numFmtId="0" fontId="131" fillId="0" borderId="142" xfId="0" applyFont="1" applyFill="1" applyBorder="1" applyAlignment="1">
      <alignment horizontal="justify" vertical="center" wrapText="1"/>
    </xf>
    <xf numFmtId="0" fontId="130" fillId="0" borderId="136" xfId="0" applyFont="1" applyFill="1" applyBorder="1" applyAlignment="1">
      <alignment horizontal="left" vertical="center" wrapText="1" indent="1"/>
    </xf>
    <xf numFmtId="0" fontId="130" fillId="0" borderId="135" xfId="0" applyFont="1" applyFill="1" applyBorder="1" applyAlignment="1">
      <alignment horizontal="left" vertical="center" wrapText="1" indent="1"/>
    </xf>
    <xf numFmtId="0" fontId="131" fillId="0" borderId="134" xfId="0" applyFont="1" applyFill="1" applyBorder="1" applyAlignment="1">
      <alignment horizontal="justify" vertical="center" wrapText="1"/>
    </xf>
    <xf numFmtId="0" fontId="129" fillId="0" borderId="134" xfId="0" applyFont="1" applyFill="1" applyBorder="1" applyAlignment="1">
      <alignment horizontal="justify" vertical="center" wrapText="1"/>
    </xf>
    <xf numFmtId="0" fontId="131" fillId="3" borderId="134" xfId="0" applyFont="1" applyFill="1" applyBorder="1" applyAlignment="1">
      <alignment horizontal="justify" vertical="center" wrapText="1"/>
    </xf>
    <xf numFmtId="0" fontId="131" fillId="0" borderId="135" xfId="0" applyFont="1" applyFill="1" applyBorder="1" applyAlignment="1">
      <alignment horizontal="justify" vertical="center" wrapText="1"/>
    </xf>
    <xf numFmtId="0" fontId="131" fillId="0" borderId="136" xfId="0" applyFont="1" applyFill="1" applyBorder="1" applyAlignment="1">
      <alignment horizontal="justify" vertical="center" wrapText="1"/>
    </xf>
    <xf numFmtId="0" fontId="131" fillId="0" borderId="137" xfId="21414" applyFont="1" applyFill="1" applyBorder="1" applyAlignment="1">
      <alignment horizontal="justify" vertical="center" wrapText="1"/>
    </xf>
    <xf numFmtId="0" fontId="132" fillId="0" borderId="128" xfId="0" applyFont="1" applyFill="1" applyBorder="1" applyAlignment="1">
      <alignment horizontal="left" vertical="center" wrapText="1" indent="1"/>
    </xf>
    <xf numFmtId="0" fontId="129" fillId="0" borderId="134" xfId="0" applyFont="1" applyFill="1" applyBorder="1" applyAlignment="1">
      <alignment vertical="center" wrapText="1"/>
    </xf>
    <xf numFmtId="0" fontId="131" fillId="0" borderId="134" xfId="0" applyFont="1" applyFill="1" applyBorder="1" applyAlignment="1">
      <alignment vertical="center" wrapText="1"/>
    </xf>
    <xf numFmtId="0" fontId="131" fillId="0" borderId="137" xfId="21414" applyFont="1" applyFill="1" applyBorder="1" applyAlignment="1">
      <alignment vertical="center" wrapText="1"/>
    </xf>
    <xf numFmtId="0" fontId="9" fillId="0" borderId="111" xfId="0" applyFont="1" applyFill="1" applyBorder="1" applyAlignment="1" applyProtection="1">
      <alignment horizontal="center" vertical="center" wrapText="1"/>
    </xf>
    <xf numFmtId="0" fontId="0" fillId="0" borderId="137" xfId="0" applyBorder="1" applyAlignment="1">
      <alignment horizontal="center"/>
    </xf>
    <xf numFmtId="0" fontId="15" fillId="0" borderId="137" xfId="0" applyNumberFormat="1" applyFont="1" applyFill="1" applyBorder="1" applyAlignment="1">
      <alignment vertical="center" wrapText="1"/>
    </xf>
    <xf numFmtId="0" fontId="7" fillId="0" borderId="137" xfId="0" applyNumberFormat="1" applyFont="1" applyFill="1" applyBorder="1" applyAlignment="1">
      <alignment horizontal="left" vertical="center" wrapText="1" indent="1"/>
    </xf>
    <xf numFmtId="0" fontId="3" fillId="0" borderId="137" xfId="0" applyFont="1" applyBorder="1" applyAlignment="1">
      <alignment vertical="center"/>
    </xf>
    <xf numFmtId="0" fontId="135" fillId="0" borderId="137" xfId="0" applyFont="1" applyFill="1" applyBorder="1" applyAlignment="1" applyProtection="1">
      <alignment horizontal="left" vertical="center" indent="1"/>
      <protection locked="0"/>
    </xf>
    <xf numFmtId="0" fontId="136" fillId="0" borderId="137" xfId="0" applyFont="1" applyFill="1" applyBorder="1" applyAlignment="1" applyProtection="1">
      <alignment horizontal="left" vertical="center" indent="3"/>
      <protection locked="0"/>
    </xf>
    <xf numFmtId="0" fontId="137" fillId="0" borderId="137" xfId="0" applyFont="1" applyFill="1" applyBorder="1" applyAlignment="1" applyProtection="1">
      <alignment horizontal="left" vertical="center" indent="3"/>
      <protection locked="0"/>
    </xf>
    <xf numFmtId="0" fontId="3" fillId="0" borderId="137" xfId="0" applyFont="1" applyFill="1" applyBorder="1" applyAlignment="1">
      <alignment vertical="center"/>
    </xf>
    <xf numFmtId="0" fontId="3" fillId="0" borderId="137" xfId="0" applyFont="1" applyBorder="1"/>
    <xf numFmtId="0" fontId="0" fillId="0" borderId="0" xfId="0" applyAlignment="1">
      <alignment horizontal="center"/>
    </xf>
    <xf numFmtId="193" fontId="9" fillId="0" borderId="0" xfId="0" applyNumberFormat="1" applyFont="1" applyFill="1" applyBorder="1" applyAlignment="1" applyProtection="1">
      <alignment horizontal="right"/>
    </xf>
    <xf numFmtId="49" fontId="105" fillId="0" borderId="137" xfId="0" applyNumberFormat="1" applyFont="1" applyFill="1" applyBorder="1" applyAlignment="1">
      <alignment horizontal="right" vertical="center"/>
    </xf>
    <xf numFmtId="0" fontId="0" fillId="0" borderId="137" xfId="0" applyBorder="1" applyAlignment="1">
      <alignment horizontal="center" vertical="center"/>
    </xf>
    <xf numFmtId="0" fontId="0" fillId="0" borderId="141" xfId="0" applyBorder="1" applyAlignment="1">
      <alignment horizontal="center"/>
    </xf>
    <xf numFmtId="0" fontId="130" fillId="0" borderId="141" xfId="21414" applyFont="1" applyFill="1" applyBorder="1" applyAlignment="1">
      <alignment horizontal="left" vertical="center" wrapText="1" indent="1"/>
    </xf>
    <xf numFmtId="0" fontId="130" fillId="3" borderId="137" xfId="0" applyFont="1" applyFill="1" applyBorder="1" applyAlignment="1">
      <alignment horizontal="left" vertical="center" wrapText="1" indent="1"/>
    </xf>
    <xf numFmtId="0" fontId="131" fillId="0" borderId="137" xfId="0" applyFont="1" applyBorder="1" applyAlignment="1">
      <alignment horizontal="left" vertical="center" wrapText="1"/>
    </xf>
    <xf numFmtId="0" fontId="130" fillId="0" borderId="137" xfId="0" applyFont="1" applyBorder="1" applyAlignment="1">
      <alignment horizontal="left" vertical="center" wrapText="1" indent="1"/>
    </xf>
    <xf numFmtId="0" fontId="130" fillId="0" borderId="137" xfId="0" applyFont="1" applyFill="1" applyBorder="1" applyAlignment="1">
      <alignment horizontal="left" vertical="center" wrapText="1" indent="1"/>
    </xf>
    <xf numFmtId="0" fontId="132" fillId="3" borderId="137" xfId="0" applyFont="1" applyFill="1" applyBorder="1" applyAlignment="1">
      <alignment horizontal="left" vertical="center" wrapText="1" indent="1"/>
    </xf>
    <xf numFmtId="0" fontId="132" fillId="0" borderId="137" xfId="0" applyFont="1" applyFill="1" applyBorder="1" applyAlignment="1">
      <alignment horizontal="left" vertical="center" wrapText="1" indent="1"/>
    </xf>
    <xf numFmtId="0" fontId="119" fillId="0" borderId="137" xfId="0" applyFont="1" applyBorder="1"/>
    <xf numFmtId="49" fontId="121" fillId="0" borderId="137" xfId="5" applyNumberFormat="1" applyFont="1" applyFill="1" applyBorder="1" applyAlignment="1" applyProtection="1">
      <alignment horizontal="right" vertical="center"/>
      <protection locked="0"/>
    </xf>
    <xf numFmtId="0" fontId="120" fillId="3" borderId="137" xfId="13" applyFont="1" applyFill="1" applyBorder="1" applyAlignment="1" applyProtection="1">
      <alignment horizontal="left" vertical="center" wrapText="1"/>
      <protection locked="0"/>
    </xf>
    <xf numFmtId="49" fontId="120" fillId="3" borderId="137" xfId="5" applyNumberFormat="1" applyFont="1" applyFill="1" applyBorder="1" applyAlignment="1" applyProtection="1">
      <alignment horizontal="right" vertical="center"/>
      <protection locked="0"/>
    </xf>
    <xf numFmtId="0" fontId="120" fillId="0" borderId="137" xfId="13" applyFont="1" applyFill="1" applyBorder="1" applyAlignment="1" applyProtection="1">
      <alignment horizontal="left" vertical="center" wrapText="1"/>
      <protection locked="0"/>
    </xf>
    <xf numFmtId="49" fontId="120" fillId="0" borderId="137" xfId="5" applyNumberFormat="1" applyFont="1" applyFill="1" applyBorder="1" applyAlignment="1" applyProtection="1">
      <alignment horizontal="right" vertical="center"/>
      <protection locked="0"/>
    </xf>
    <xf numFmtId="0" fontId="122" fillId="0" borderId="137" xfId="13" applyFont="1" applyFill="1" applyBorder="1" applyAlignment="1" applyProtection="1">
      <alignment horizontal="left" vertical="center" wrapText="1"/>
      <protection locked="0"/>
    </xf>
    <xf numFmtId="0" fontId="119" fillId="0" borderId="137" xfId="0" applyFont="1" applyBorder="1" applyAlignment="1">
      <alignment horizontal="center" vertical="center" wrapText="1"/>
    </xf>
    <xf numFmtId="0" fontId="119" fillId="0" borderId="137" xfId="0" applyFont="1" applyFill="1" applyBorder="1" applyAlignment="1">
      <alignment horizontal="center" vertical="center" wrapText="1"/>
    </xf>
    <xf numFmtId="166" fontId="115" fillId="35" borderId="145" xfId="21413" applyFont="1" applyFill="1" applyBorder="1"/>
    <xf numFmtId="0" fontId="115" fillId="0" borderId="145" xfId="0" applyFont="1" applyBorder="1"/>
    <xf numFmtId="0" fontId="115" fillId="0" borderId="145" xfId="0" applyFont="1" applyFill="1" applyBorder="1"/>
    <xf numFmtId="0" fontId="115" fillId="0" borderId="145" xfId="0" applyFont="1" applyBorder="1" applyAlignment="1">
      <alignment horizontal="left" indent="8"/>
    </xf>
    <xf numFmtId="0" fontId="115" fillId="0" borderId="145" xfId="0" applyFont="1" applyBorder="1" applyAlignment="1">
      <alignment wrapText="1"/>
    </xf>
    <xf numFmtId="0" fontId="118" fillId="0" borderId="145" xfId="0" applyFont="1" applyBorder="1"/>
    <xf numFmtId="49" fontId="121" fillId="0" borderId="145" xfId="5" applyNumberFormat="1" applyFont="1" applyFill="1" applyBorder="1" applyAlignment="1" applyProtection="1">
      <alignment horizontal="right" vertical="center" wrapText="1"/>
      <protection locked="0"/>
    </xf>
    <xf numFmtId="49" fontId="120" fillId="3" borderId="145" xfId="5" applyNumberFormat="1" applyFont="1" applyFill="1" applyBorder="1" applyAlignment="1" applyProtection="1">
      <alignment horizontal="right" vertical="center" wrapText="1"/>
      <protection locked="0"/>
    </xf>
    <xf numFmtId="49" fontId="120" fillId="0" borderId="145" xfId="5" applyNumberFormat="1" applyFont="1" applyFill="1" applyBorder="1" applyAlignment="1" applyProtection="1">
      <alignment horizontal="right" vertical="center" wrapText="1"/>
      <protection locked="0"/>
    </xf>
    <xf numFmtId="0" fontId="115" fillId="0" borderId="145" xfId="0" applyFont="1" applyBorder="1" applyAlignment="1">
      <alignment horizontal="center" vertical="center" wrapText="1"/>
    </xf>
    <xf numFmtId="0" fontId="115" fillId="0" borderId="146" xfId="0" applyFont="1" applyFill="1" applyBorder="1" applyAlignment="1">
      <alignment horizontal="center" vertical="center" wrapText="1"/>
    </xf>
    <xf numFmtId="0" fontId="115" fillId="0" borderId="145" xfId="0" applyFont="1" applyBorder="1" applyAlignment="1">
      <alignment horizontal="center" vertical="center"/>
    </xf>
    <xf numFmtId="0" fontId="115" fillId="0" borderId="0" xfId="0" applyFont="1"/>
    <xf numFmtId="0" fontId="115" fillId="0" borderId="0" xfId="0" applyFont="1" applyAlignment="1">
      <alignment wrapText="1"/>
    </xf>
    <xf numFmtId="14" fontId="115" fillId="0" borderId="0" xfId="0" applyNumberFormat="1" applyFont="1"/>
    <xf numFmtId="0" fontId="118" fillId="0" borderId="145" xfId="0" applyFont="1" applyFill="1" applyBorder="1"/>
    <xf numFmtId="0" fontId="115" fillId="0" borderId="145" xfId="0" applyNumberFormat="1" applyFont="1" applyFill="1" applyBorder="1" applyAlignment="1">
      <alignment horizontal="left" vertical="center" wrapText="1"/>
    </xf>
    <xf numFmtId="0" fontId="118" fillId="0" borderId="145" xfId="0" applyFont="1" applyFill="1" applyBorder="1" applyAlignment="1">
      <alignment horizontal="left" wrapText="1" indent="1"/>
    </xf>
    <xf numFmtId="0" fontId="118" fillId="0" borderId="145" xfId="0" applyFont="1" applyFill="1" applyBorder="1" applyAlignment="1">
      <alignment horizontal="left" vertical="center" indent="1"/>
    </xf>
    <xf numFmtId="0" fontId="115" fillId="0" borderId="145" xfId="0" applyFont="1" applyFill="1" applyBorder="1" applyAlignment="1">
      <alignment horizontal="left" wrapText="1" indent="1"/>
    </xf>
    <xf numFmtId="0" fontId="115" fillId="0" borderId="145" xfId="0" applyFont="1" applyFill="1" applyBorder="1" applyAlignment="1">
      <alignment horizontal="left" indent="1"/>
    </xf>
    <xf numFmtId="0" fontId="115" fillId="0" borderId="145" xfId="0" applyFont="1" applyFill="1" applyBorder="1" applyAlignment="1">
      <alignment horizontal="left" wrapText="1" indent="4"/>
    </xf>
    <xf numFmtId="0" fontId="115" fillId="0" borderId="145" xfId="0" applyNumberFormat="1" applyFont="1" applyFill="1" applyBorder="1" applyAlignment="1">
      <alignment horizontal="left" indent="3"/>
    </xf>
    <xf numFmtId="0" fontId="118" fillId="0" borderId="145" xfId="0" applyFont="1" applyFill="1" applyBorder="1" applyAlignment="1">
      <alignment horizontal="left" indent="1"/>
    </xf>
    <xf numFmtId="0" fontId="119" fillId="0" borderId="145" xfId="0" applyFont="1" applyFill="1" applyBorder="1" applyAlignment="1">
      <alignment horizontal="center" vertical="center" wrapText="1"/>
    </xf>
    <xf numFmtId="0" fontId="115" fillId="78" borderId="145" xfId="0" applyFont="1" applyFill="1" applyBorder="1"/>
    <xf numFmtId="0" fontId="118" fillId="0" borderId="7" xfId="0" applyFont="1" applyBorder="1"/>
    <xf numFmtId="0" fontId="115" fillId="0" borderId="145" xfId="0" applyFont="1" applyFill="1" applyBorder="1" applyAlignment="1">
      <alignment horizontal="left" wrapText="1" indent="2"/>
    </xf>
    <xf numFmtId="0" fontId="115" fillId="0" borderId="145" xfId="0" applyFont="1" applyFill="1" applyBorder="1" applyAlignment="1">
      <alignment horizontal="left" wrapText="1"/>
    </xf>
    <xf numFmtId="0" fontId="115" fillId="0" borderId="0" xfId="0" applyFont="1" applyBorder="1"/>
    <xf numFmtId="0" fontId="115" fillId="0" borderId="145" xfId="0" applyFont="1" applyBorder="1" applyAlignment="1">
      <alignment horizontal="left" indent="1"/>
    </xf>
    <xf numFmtId="0" fontId="115" fillId="0" borderId="145" xfId="0" applyFont="1" applyBorder="1" applyAlignment="1">
      <alignment horizontal="center"/>
    </xf>
    <xf numFmtId="0" fontId="115" fillId="0" borderId="0" xfId="0" applyFont="1" applyBorder="1" applyAlignment="1">
      <alignment horizontal="center" vertical="center"/>
    </xf>
    <xf numFmtId="0" fontId="115" fillId="0" borderId="145" xfId="0" applyFont="1" applyFill="1" applyBorder="1" applyAlignment="1">
      <alignment horizontal="center" vertical="center" wrapText="1"/>
    </xf>
    <xf numFmtId="0" fontId="115" fillId="0" borderId="7"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52" xfId="0" applyFont="1" applyBorder="1" applyAlignment="1">
      <alignment wrapText="1"/>
    </xf>
    <xf numFmtId="0" fontId="115" fillId="0" borderId="7" xfId="0" applyFont="1" applyBorder="1" applyAlignment="1">
      <alignment wrapText="1"/>
    </xf>
    <xf numFmtId="0" fontId="115" fillId="0" borderId="0" xfId="0" applyFont="1" applyBorder="1" applyAlignment="1">
      <alignment horizontal="center" vertical="center" wrapText="1"/>
    </xf>
    <xf numFmtId="0" fontId="115" fillId="0" borderId="144" xfId="0" applyFont="1" applyFill="1" applyBorder="1" applyAlignment="1">
      <alignment horizontal="center" vertical="center" wrapText="1"/>
    </xf>
    <xf numFmtId="0" fontId="115" fillId="0" borderId="0" xfId="0" applyFont="1" applyFill="1" applyBorder="1" applyAlignment="1">
      <alignment horizontal="center" vertical="center" wrapText="1"/>
    </xf>
    <xf numFmtId="0" fontId="115" fillId="0" borderId="147" xfId="0" applyFont="1" applyFill="1" applyBorder="1" applyAlignment="1">
      <alignment horizontal="center" vertical="center" wrapText="1"/>
    </xf>
    <xf numFmtId="0" fontId="115" fillId="0" borderId="143" xfId="0" applyFont="1" applyFill="1" applyBorder="1" applyAlignment="1">
      <alignment horizontal="center" vertical="center" wrapText="1"/>
    </xf>
    <xf numFmtId="0" fontId="115" fillId="0" borderId="0" xfId="0" applyFont="1" applyFill="1"/>
    <xf numFmtId="49" fontId="115" fillId="0" borderId="151" xfId="0" applyNumberFormat="1" applyFont="1" applyFill="1" applyBorder="1" applyAlignment="1">
      <alignment horizontal="left" wrapText="1" indent="1"/>
    </xf>
    <xf numFmtId="0" fontId="115" fillId="0" borderId="153" xfId="0" applyNumberFormat="1" applyFont="1" applyFill="1" applyBorder="1" applyAlignment="1">
      <alignment horizontal="left" wrapText="1" indent="1"/>
    </xf>
    <xf numFmtId="49" fontId="115" fillId="0" borderId="154" xfId="0" applyNumberFormat="1" applyFont="1" applyFill="1" applyBorder="1" applyAlignment="1">
      <alignment horizontal="left" wrapText="1" indent="1"/>
    </xf>
    <xf numFmtId="0" fontId="115" fillId="0" borderId="155" xfId="0" applyNumberFormat="1" applyFont="1" applyFill="1" applyBorder="1" applyAlignment="1">
      <alignment horizontal="left" wrapText="1" indent="1"/>
    </xf>
    <xf numFmtId="49" fontId="115" fillId="0" borderId="155" xfId="0" applyNumberFormat="1" applyFont="1" applyFill="1" applyBorder="1" applyAlignment="1">
      <alignment horizontal="left" wrapText="1" indent="3"/>
    </xf>
    <xf numFmtId="49" fontId="115" fillId="0" borderId="154" xfId="0" applyNumberFormat="1" applyFont="1" applyFill="1" applyBorder="1" applyAlignment="1">
      <alignment horizontal="left" wrapText="1" indent="3"/>
    </xf>
    <xf numFmtId="49" fontId="115" fillId="0" borderId="154" xfId="0" applyNumberFormat="1" applyFont="1" applyFill="1" applyBorder="1" applyAlignment="1">
      <alignment horizontal="left" wrapText="1" indent="2"/>
    </xf>
    <xf numFmtId="49" fontId="115" fillId="0" borderId="155" xfId="0" applyNumberFormat="1" applyFont="1" applyBorder="1" applyAlignment="1">
      <alignment horizontal="left" wrapText="1" indent="2"/>
    </xf>
    <xf numFmtId="49" fontId="115" fillId="0" borderId="154" xfId="0" applyNumberFormat="1" applyFont="1" applyFill="1" applyBorder="1" applyAlignment="1">
      <alignment horizontal="left" vertical="top" wrapText="1" indent="2"/>
    </xf>
    <xf numFmtId="49" fontId="115" fillId="0" borderId="154" xfId="0" applyNumberFormat="1" applyFont="1" applyFill="1" applyBorder="1" applyAlignment="1">
      <alignment horizontal="left" indent="1"/>
    </xf>
    <xf numFmtId="0" fontId="115" fillId="0" borderId="155" xfId="0" applyNumberFormat="1" applyFont="1" applyBorder="1" applyAlignment="1">
      <alignment horizontal="left" indent="1"/>
    </xf>
    <xf numFmtId="49" fontId="115" fillId="0" borderId="155" xfId="0" applyNumberFormat="1" applyFont="1" applyBorder="1" applyAlignment="1">
      <alignment horizontal="left" indent="1"/>
    </xf>
    <xf numFmtId="49" fontId="115" fillId="0" borderId="154" xfId="0" applyNumberFormat="1" applyFont="1" applyFill="1" applyBorder="1" applyAlignment="1">
      <alignment horizontal="left" indent="3"/>
    </xf>
    <xf numFmtId="49" fontId="115" fillId="0" borderId="155" xfId="0" applyNumberFormat="1" applyFont="1" applyBorder="1" applyAlignment="1">
      <alignment horizontal="left" indent="3"/>
    </xf>
    <xf numFmtId="0" fontId="115" fillId="0" borderId="155" xfId="0" applyFont="1" applyBorder="1" applyAlignment="1">
      <alignment horizontal="left" indent="2"/>
    </xf>
    <xf numFmtId="0" fontId="115" fillId="0" borderId="154" xfId="0" applyFont="1" applyBorder="1" applyAlignment="1">
      <alignment horizontal="left" indent="2"/>
    </xf>
    <xf numFmtId="0" fontId="115" fillId="0" borderId="155" xfId="0" applyFont="1" applyBorder="1" applyAlignment="1">
      <alignment horizontal="left" indent="1"/>
    </xf>
    <xf numFmtId="0" fontId="115" fillId="0" borderId="154" xfId="0" applyFont="1" applyBorder="1" applyAlignment="1">
      <alignment horizontal="left" indent="1"/>
    </xf>
    <xf numFmtId="0" fontId="118" fillId="0" borderId="62" xfId="0" applyFont="1" applyBorder="1"/>
    <xf numFmtId="0" fontId="115" fillId="0" borderId="67" xfId="0" applyFont="1" applyBorder="1"/>
    <xf numFmtId="0" fontId="115" fillId="0" borderId="0" xfId="0" applyFont="1" applyBorder="1" applyAlignment="1">
      <alignment wrapText="1"/>
    </xf>
    <xf numFmtId="0" fontId="115" fillId="0" borderId="0" xfId="0" applyFont="1" applyAlignment="1">
      <alignment horizontal="center" vertical="center"/>
    </xf>
    <xf numFmtId="0" fontId="115" fillId="0" borderId="0" xfId="0" applyFont="1" applyBorder="1" applyAlignment="1">
      <alignment horizontal="left"/>
    </xf>
    <xf numFmtId="0" fontId="118" fillId="0" borderId="145" xfId="0" applyNumberFormat="1" applyFont="1" applyFill="1" applyBorder="1" applyAlignment="1">
      <alignment horizontal="left" vertical="center" wrapText="1"/>
    </xf>
    <xf numFmtId="0" fontId="115" fillId="0" borderId="7" xfId="0" applyFont="1" applyFill="1" applyBorder="1" applyAlignment="1">
      <alignment horizontal="center" vertical="center" wrapText="1"/>
    </xf>
    <xf numFmtId="0" fontId="9" fillId="0" borderId="0" xfId="0" applyFont="1" applyFill="1" applyBorder="1" applyAlignment="1">
      <alignment wrapText="1"/>
    </xf>
    <xf numFmtId="0" fontId="118" fillId="0" borderId="145" xfId="0" applyFont="1" applyBorder="1" applyAlignment="1">
      <alignment horizontal="center" vertical="center" wrapText="1"/>
    </xf>
    <xf numFmtId="0" fontId="120" fillId="0" borderId="0" xfId="0" applyFont="1" applyAlignment="1">
      <alignment horizontal="center" vertical="center"/>
    </xf>
    <xf numFmtId="0" fontId="120" fillId="0" borderId="0" xfId="0" applyFont="1"/>
    <xf numFmtId="0" fontId="138" fillId="0" borderId="0" xfId="0" applyFont="1"/>
    <xf numFmtId="0" fontId="115" fillId="0" borderId="132" xfId="0" applyNumberFormat="1" applyFont="1" applyFill="1" applyBorder="1" applyAlignment="1">
      <alignment horizontal="left" vertical="center" wrapText="1" indent="1" readingOrder="1"/>
    </xf>
    <xf numFmtId="0" fontId="120" fillId="0" borderId="145" xfId="0" applyFont="1" applyBorder="1" applyAlignment="1">
      <alignment horizontal="left" indent="3"/>
    </xf>
    <xf numFmtId="0" fontId="118" fillId="0" borderId="145" xfId="0" applyNumberFormat="1" applyFont="1" applyFill="1" applyBorder="1" applyAlignment="1">
      <alignment vertical="center" wrapText="1" readingOrder="1"/>
    </xf>
    <xf numFmtId="0" fontId="120" fillId="0" borderId="145" xfId="0" applyFont="1" applyFill="1" applyBorder="1" applyAlignment="1">
      <alignment horizontal="left" indent="2"/>
    </xf>
    <xf numFmtId="0" fontId="115" fillId="0" borderId="133" xfId="0" applyNumberFormat="1" applyFont="1" applyFill="1" applyBorder="1" applyAlignment="1">
      <alignment vertical="center" wrapText="1" readingOrder="1"/>
    </xf>
    <xf numFmtId="0" fontId="120" fillId="0" borderId="146" xfId="0" applyFont="1" applyBorder="1" applyAlignment="1">
      <alignment horizontal="left" indent="2"/>
    </xf>
    <xf numFmtId="0" fontId="115" fillId="0" borderId="132" xfId="0" applyNumberFormat="1" applyFont="1" applyFill="1" applyBorder="1" applyAlignment="1">
      <alignment vertical="center" wrapText="1" readingOrder="1"/>
    </xf>
    <xf numFmtId="0" fontId="120" fillId="0" borderId="145" xfId="0" applyFont="1" applyBorder="1" applyAlignment="1">
      <alignment horizontal="left" indent="2"/>
    </xf>
    <xf numFmtId="0" fontId="115" fillId="0" borderId="131" xfId="0" applyNumberFormat="1" applyFont="1" applyFill="1" applyBorder="1" applyAlignment="1">
      <alignment vertical="center" wrapText="1" readingOrder="1"/>
    </xf>
    <xf numFmtId="0" fontId="138" fillId="0" borderId="7" xfId="0" applyFont="1" applyBorder="1"/>
    <xf numFmtId="0" fontId="105" fillId="0" borderId="145" xfId="0" applyFont="1" applyFill="1" applyBorder="1" applyAlignment="1">
      <alignment vertical="center" wrapText="1"/>
    </xf>
    <xf numFmtId="0" fontId="105" fillId="0" borderId="145" xfId="0" applyFont="1" applyBorder="1" applyAlignment="1">
      <alignment horizontal="left" vertical="center" wrapText="1"/>
    </xf>
    <xf numFmtId="0" fontId="105" fillId="0" borderId="145" xfId="0" applyFont="1" applyBorder="1" applyAlignment="1">
      <alignment horizontal="left" indent="2"/>
    </xf>
    <xf numFmtId="0" fontId="105" fillId="0" borderId="145" xfId="0" applyNumberFormat="1" applyFont="1" applyFill="1" applyBorder="1" applyAlignment="1">
      <alignment vertical="center" wrapText="1"/>
    </xf>
    <xf numFmtId="0" fontId="105" fillId="0" borderId="145" xfId="0" applyNumberFormat="1" applyFont="1" applyFill="1" applyBorder="1" applyAlignment="1">
      <alignment horizontal="left" vertical="center" indent="1"/>
    </xf>
    <xf numFmtId="0" fontId="105" fillId="0" borderId="145" xfId="0" applyNumberFormat="1" applyFont="1" applyFill="1" applyBorder="1" applyAlignment="1">
      <alignment horizontal="left" vertical="center" wrapText="1" indent="1"/>
    </xf>
    <xf numFmtId="0" fontId="105" fillId="0" borderId="145" xfId="0" applyNumberFormat="1" applyFont="1" applyFill="1" applyBorder="1" applyAlignment="1">
      <alignment horizontal="right" vertical="center"/>
    </xf>
    <xf numFmtId="49" fontId="105" fillId="0" borderId="145" xfId="0" applyNumberFormat="1" applyFont="1" applyFill="1" applyBorder="1" applyAlignment="1">
      <alignment horizontal="right" vertical="center"/>
    </xf>
    <xf numFmtId="49" fontId="105" fillId="0" borderId="145" xfId="0" applyNumberFormat="1" applyFont="1" applyFill="1" applyBorder="1" applyAlignment="1">
      <alignment vertical="top" wrapText="1"/>
    </xf>
    <xf numFmtId="49" fontId="105" fillId="0" borderId="145" xfId="0" applyNumberFormat="1" applyFont="1" applyFill="1" applyBorder="1" applyAlignment="1">
      <alignment horizontal="left" vertical="top" wrapText="1" indent="2"/>
    </xf>
    <xf numFmtId="49" fontId="105" fillId="0" borderId="145" xfId="0" applyNumberFormat="1" applyFont="1" applyFill="1" applyBorder="1" applyAlignment="1">
      <alignment horizontal="left" vertical="center" wrapText="1" indent="3"/>
    </xf>
    <xf numFmtId="49" fontId="105" fillId="0" borderId="145" xfId="0" applyNumberFormat="1" applyFont="1" applyFill="1" applyBorder="1" applyAlignment="1">
      <alignment horizontal="left" wrapText="1" indent="2"/>
    </xf>
    <xf numFmtId="49" fontId="105" fillId="0" borderId="145" xfId="0" applyNumberFormat="1" applyFont="1" applyFill="1" applyBorder="1" applyAlignment="1">
      <alignment horizontal="left" vertical="top" wrapText="1"/>
    </xf>
    <xf numFmtId="49" fontId="105" fillId="0" borderId="145" xfId="0" applyNumberFormat="1" applyFont="1" applyFill="1" applyBorder="1" applyAlignment="1">
      <alignment horizontal="left" wrapText="1" indent="3"/>
    </xf>
    <xf numFmtId="49" fontId="105" fillId="0" borderId="145" xfId="0" applyNumberFormat="1" applyFont="1" applyFill="1" applyBorder="1" applyAlignment="1">
      <alignment vertical="center"/>
    </xf>
    <xf numFmtId="0" fontId="105" fillId="0" borderId="145" xfId="0" applyFont="1" applyFill="1" applyBorder="1" applyAlignment="1">
      <alignment horizontal="left" vertical="center" wrapText="1"/>
    </xf>
    <xf numFmtId="49" fontId="105" fillId="0" borderId="145" xfId="0" applyNumberFormat="1" applyFont="1" applyFill="1" applyBorder="1" applyAlignment="1">
      <alignment horizontal="left" indent="3"/>
    </xf>
    <xf numFmtId="0" fontId="105" fillId="0" borderId="145" xfId="0" applyFont="1" applyBorder="1" applyAlignment="1">
      <alignment horizontal="left" indent="1"/>
    </xf>
    <xf numFmtId="0" fontId="105" fillId="0" borderId="145" xfId="0" applyNumberFormat="1" applyFont="1" applyFill="1" applyBorder="1" applyAlignment="1">
      <alignment horizontal="left" vertical="center" wrapText="1"/>
    </xf>
    <xf numFmtId="0" fontId="105" fillId="0" borderId="145" xfId="0" applyFont="1" applyFill="1" applyBorder="1" applyAlignment="1">
      <alignment horizontal="left" wrapText="1" indent="2"/>
    </xf>
    <xf numFmtId="0" fontId="105" fillId="0" borderId="145" xfId="0" applyFont="1" applyBorder="1" applyAlignment="1">
      <alignment horizontal="left" vertical="top" wrapText="1"/>
    </xf>
    <xf numFmtId="0" fontId="104" fillId="0" borderId="7" xfId="0" applyFont="1" applyBorder="1" applyAlignment="1">
      <alignment wrapText="1"/>
    </xf>
    <xf numFmtId="0" fontId="105" fillId="0" borderId="145" xfId="0" applyFont="1" applyBorder="1" applyAlignment="1">
      <alignment horizontal="left" vertical="top" wrapText="1" indent="2"/>
    </xf>
    <xf numFmtId="0" fontId="105" fillId="0" borderId="145" xfId="0" applyFont="1" applyBorder="1" applyAlignment="1">
      <alignment horizontal="left" wrapText="1"/>
    </xf>
    <xf numFmtId="0" fontId="105" fillId="0" borderId="145" xfId="12672" applyFont="1" applyFill="1" applyBorder="1" applyAlignment="1">
      <alignment horizontal="left" vertical="center" wrapText="1" indent="2"/>
    </xf>
    <xf numFmtId="0" fontId="105" fillId="0" borderId="145" xfId="0" applyFont="1" applyBorder="1" applyAlignment="1">
      <alignment horizontal="left" wrapText="1" indent="2"/>
    </xf>
    <xf numFmtId="0" fontId="105" fillId="0" borderId="145" xfId="0" applyFont="1" applyBorder="1" applyAlignment="1">
      <alignment wrapText="1"/>
    </xf>
    <xf numFmtId="0" fontId="105" fillId="0" borderId="145" xfId="0" applyFont="1" applyBorder="1"/>
    <xf numFmtId="0" fontId="105" fillId="0" borderId="145" xfId="12672" applyFont="1" applyFill="1" applyBorder="1" applyAlignment="1">
      <alignment horizontal="left" vertical="center" wrapText="1"/>
    </xf>
    <xf numFmtId="0" fontId="104" fillId="0" borderId="145" xfId="0" applyFont="1" applyBorder="1" applyAlignment="1">
      <alignment wrapText="1"/>
    </xf>
    <xf numFmtId="0" fontId="105" fillId="0" borderId="147" xfId="0" applyNumberFormat="1" applyFont="1" applyFill="1" applyBorder="1" applyAlignment="1">
      <alignment horizontal="left" vertical="center" wrapText="1"/>
    </xf>
    <xf numFmtId="0" fontId="105" fillId="3" borderId="145" xfId="5" applyNumberFormat="1" applyFont="1" applyFill="1" applyBorder="1" applyAlignment="1" applyProtection="1">
      <alignment horizontal="right" vertical="center"/>
      <protection locked="0"/>
    </xf>
    <xf numFmtId="2" fontId="105" fillId="3" borderId="145" xfId="5" applyNumberFormat="1" applyFont="1" applyFill="1" applyBorder="1" applyAlignment="1" applyProtection="1">
      <alignment horizontal="right" vertical="center"/>
      <protection locked="0"/>
    </xf>
    <xf numFmtId="0" fontId="105" fillId="0" borderId="145" xfId="0" applyNumberFormat="1" applyFont="1" applyFill="1" applyBorder="1" applyAlignment="1">
      <alignment vertical="center"/>
    </xf>
    <xf numFmtId="0" fontId="105" fillId="0" borderId="147" xfId="13" applyFont="1" applyFill="1" applyBorder="1" applyAlignment="1" applyProtection="1">
      <alignment horizontal="left" vertical="top" wrapText="1"/>
      <protection locked="0"/>
    </xf>
    <xf numFmtId="0" fontId="105" fillId="0" borderId="148" xfId="13" applyFont="1" applyFill="1" applyBorder="1" applyAlignment="1" applyProtection="1">
      <alignment horizontal="left" vertical="top" wrapText="1"/>
      <protection locked="0"/>
    </xf>
    <xf numFmtId="0" fontId="105" fillId="0" borderId="146" xfId="0" applyFont="1" applyFill="1" applyBorder="1" applyAlignment="1">
      <alignment vertical="center" wrapText="1"/>
    </xf>
    <xf numFmtId="0" fontId="124" fillId="0" borderId="0" xfId="0" applyFont="1" applyBorder="1" applyAlignment="1">
      <alignment horizontal="left" indent="2"/>
    </xf>
    <xf numFmtId="0" fontId="115" fillId="0" borderId="0" xfId="0" applyNumberFormat="1" applyFont="1" applyFill="1" applyBorder="1" applyAlignment="1">
      <alignment horizontal="left" vertical="center" indent="1"/>
    </xf>
    <xf numFmtId="0" fontId="115" fillId="0" borderId="0" xfId="0" applyNumberFormat="1" applyFont="1" applyFill="1" applyBorder="1" applyAlignment="1">
      <alignment vertical="center" wrapText="1"/>
    </xf>
    <xf numFmtId="0" fontId="115" fillId="0" borderId="0" xfId="0" applyFont="1" applyFill="1" applyBorder="1" applyAlignment="1">
      <alignment vertical="center" wrapText="1"/>
    </xf>
    <xf numFmtId="0" fontId="126" fillId="0" borderId="0" xfId="0" applyNumberFormat="1" applyFont="1" applyFill="1" applyBorder="1" applyAlignment="1">
      <alignment horizontal="left" vertical="center" wrapText="1" readingOrder="1"/>
    </xf>
    <xf numFmtId="0" fontId="124" fillId="0" borderId="0" xfId="0" applyFont="1" applyBorder="1" applyAlignment="1">
      <alignment horizontal="left" vertical="center" wrapText="1"/>
    </xf>
    <xf numFmtId="0" fontId="115" fillId="0" borderId="0" xfId="0" applyFont="1" applyFill="1" applyBorder="1" applyAlignment="1">
      <alignment horizontal="left" vertical="center" wrapText="1"/>
    </xf>
    <xf numFmtId="0" fontId="105" fillId="0" borderId="146" xfId="0" applyFont="1" applyBorder="1" applyAlignment="1">
      <alignment horizontal="left" indent="2"/>
    </xf>
    <xf numFmtId="0" fontId="105" fillId="0" borderId="133" xfId="0" applyNumberFormat="1" applyFont="1" applyFill="1" applyBorder="1" applyAlignment="1">
      <alignment horizontal="left" vertical="center" wrapText="1" readingOrder="1"/>
    </xf>
    <xf numFmtId="0" fontId="105" fillId="0" borderId="145" xfId="0" applyNumberFormat="1" applyFont="1" applyFill="1" applyBorder="1" applyAlignment="1">
      <alignment horizontal="left" vertical="center" wrapText="1" readingOrder="1"/>
    </xf>
    <xf numFmtId="0" fontId="11" fillId="0" borderId="96" xfId="17" applyFill="1" applyBorder="1" applyAlignment="1" applyProtection="1">
      <alignment horizontal="left" vertical="top" wrapText="1"/>
    </xf>
    <xf numFmtId="0" fontId="105" fillId="0" borderId="0" xfId="0" applyFont="1" applyFill="1" applyBorder="1" applyAlignment="1">
      <alignment wrapText="1"/>
    </xf>
    <xf numFmtId="0" fontId="141" fillId="0" borderId="0" xfId="0" applyFont="1"/>
    <xf numFmtId="0" fontId="142" fillId="0" borderId="0" xfId="0" applyFont="1" applyFill="1" applyAlignment="1">
      <alignment vertical="top"/>
    </xf>
    <xf numFmtId="0" fontId="142" fillId="0" borderId="0" xfId="0" applyFont="1" applyFill="1" applyAlignment="1">
      <alignment vertical="top" wrapText="1"/>
    </xf>
    <xf numFmtId="0" fontId="149"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8" fillId="0" borderId="0" xfId="11" applyFont="1" applyFill="1" applyBorder="1" applyAlignment="1" applyProtection="1"/>
    <xf numFmtId="0" fontId="143" fillId="82" borderId="145" xfId="0" applyFont="1" applyFill="1" applyBorder="1" applyAlignment="1">
      <alignment horizontal="left" vertical="center"/>
    </xf>
    <xf numFmtId="49" fontId="144" fillId="0" borderId="145" xfId="0" applyNumberFormat="1" applyFont="1" applyFill="1" applyBorder="1" applyAlignment="1">
      <alignment horizontal="left" vertical="center"/>
    </xf>
    <xf numFmtId="0" fontId="144" fillId="0" borderId="145" xfId="0" applyFont="1" applyFill="1" applyBorder="1" applyAlignment="1">
      <alignment horizontal="left" vertical="center"/>
    </xf>
    <xf numFmtId="0" fontId="143" fillId="0" borderId="145" xfId="0" applyFont="1" applyFill="1" applyBorder="1" applyAlignment="1">
      <alignment horizontal="left" vertical="center"/>
    </xf>
    <xf numFmtId="0" fontId="143" fillId="83" borderId="17" xfId="0" applyFont="1" applyFill="1" applyBorder="1" applyAlignment="1">
      <alignment horizontal="center" vertical="center"/>
    </xf>
    <xf numFmtId="0" fontId="143" fillId="83" borderId="18" xfId="0" applyFont="1" applyFill="1" applyBorder="1" applyAlignment="1">
      <alignment horizontal="center" vertical="center"/>
    </xf>
    <xf numFmtId="194" fontId="143" fillId="82" borderId="154" xfId="7" applyNumberFormat="1" applyFont="1" applyFill="1" applyBorder="1" applyAlignment="1">
      <alignment horizontal="left" vertical="center"/>
    </xf>
    <xf numFmtId="194" fontId="144" fillId="0" borderId="154" xfId="7" applyNumberFormat="1" applyFont="1" applyFill="1" applyBorder="1" applyAlignment="1">
      <alignment horizontal="left" vertical="center"/>
    </xf>
    <xf numFmtId="10" fontId="7" fillId="0" borderId="154" xfId="0" applyNumberFormat="1" applyFont="1" applyFill="1" applyBorder="1" applyAlignment="1">
      <alignment horizontal="right" vertical="center" wrapText="1"/>
    </xf>
    <xf numFmtId="0" fontId="147" fillId="84" borderId="152" xfId="0" applyFont="1" applyFill="1" applyBorder="1" applyAlignment="1">
      <alignment horizontal="left" vertical="center"/>
    </xf>
    <xf numFmtId="10" fontId="148" fillId="86" borderId="151" xfId="0" applyNumberFormat="1" applyFont="1" applyFill="1" applyBorder="1" applyAlignment="1">
      <alignment horizontal="right" vertical="center" wrapText="1"/>
    </xf>
    <xf numFmtId="0" fontId="0" fillId="0" borderId="1" xfId="0" applyBorder="1"/>
    <xf numFmtId="0" fontId="4" fillId="85" borderId="145" xfId="0" applyFont="1" applyFill="1" applyBorder="1" applyAlignment="1" applyProtection="1">
      <alignment horizontal="center" vertical="center" wrapText="1"/>
    </xf>
    <xf numFmtId="0" fontId="6" fillId="86" borderId="145" xfId="0" applyFont="1" applyFill="1" applyBorder="1" applyAlignment="1" applyProtection="1">
      <alignment vertical="center" wrapText="1"/>
    </xf>
    <xf numFmtId="194" fontId="6" fillId="86" borderId="145" xfId="7" applyNumberFormat="1" applyFont="1" applyFill="1" applyBorder="1" applyAlignment="1">
      <alignment vertical="center"/>
    </xf>
    <xf numFmtId="194" fontId="6" fillId="86" borderId="154" xfId="7" applyNumberFormat="1" applyFont="1" applyFill="1" applyBorder="1" applyAlignment="1">
      <alignment vertical="center"/>
    </xf>
    <xf numFmtId="0" fontId="144" fillId="82" borderId="145" xfId="0" applyFont="1" applyFill="1" applyBorder="1" applyAlignment="1">
      <alignment horizontal="left" vertical="center" wrapText="1" indent="3"/>
    </xf>
    <xf numFmtId="194" fontId="6" fillId="35" borderId="145" xfId="7" applyNumberFormat="1" applyFont="1" applyFill="1" applyBorder="1" applyAlignment="1">
      <alignment vertical="center"/>
    </xf>
    <xf numFmtId="0" fontId="151" fillId="82" borderId="145" xfId="0" applyFont="1" applyFill="1" applyBorder="1" applyAlignment="1">
      <alignment horizontal="left" vertical="center" wrapText="1" indent="5"/>
    </xf>
    <xf numFmtId="0" fontId="152" fillId="83" borderId="145" xfId="0" applyFont="1" applyFill="1" applyBorder="1" applyAlignment="1" applyProtection="1">
      <alignment horizontal="left" vertical="center" wrapText="1" indent="1"/>
    </xf>
    <xf numFmtId="194" fontId="152" fillId="83" borderId="145" xfId="7" applyNumberFormat="1" applyFont="1" applyFill="1" applyBorder="1" applyAlignment="1">
      <alignment vertical="center"/>
    </xf>
    <xf numFmtId="194" fontId="152" fillId="84" borderId="154" xfId="7" applyNumberFormat="1" applyFont="1" applyFill="1" applyBorder="1" applyAlignment="1">
      <alignment vertical="center"/>
    </xf>
    <xf numFmtId="194" fontId="153" fillId="82" borderId="145" xfId="7" applyNumberFormat="1" applyFont="1" applyFill="1" applyBorder="1" applyAlignment="1">
      <alignment vertical="center"/>
    </xf>
    <xf numFmtId="194" fontId="153" fillId="84" borderId="154" xfId="7" applyNumberFormat="1" applyFont="1" applyFill="1" applyBorder="1" applyAlignment="1">
      <alignment vertical="center"/>
    </xf>
    <xf numFmtId="0" fontId="151" fillId="82" borderId="152" xfId="0" applyFont="1" applyFill="1" applyBorder="1" applyAlignment="1">
      <alignment horizontal="left" vertical="center" wrapText="1" indent="5"/>
    </xf>
    <xf numFmtId="194" fontId="153" fillId="82" borderId="152" xfId="7" applyNumberFormat="1" applyFont="1" applyFill="1" applyBorder="1" applyAlignment="1">
      <alignment vertical="center"/>
    </xf>
    <xf numFmtId="194" fontId="153" fillId="84" borderId="151" xfId="7" applyNumberFormat="1" applyFont="1" applyFill="1" applyBorder="1" applyAlignment="1">
      <alignment vertical="center"/>
    </xf>
    <xf numFmtId="0" fontId="7" fillId="0" borderId="145"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4" fillId="0" borderId="96" xfId="0" applyNumberFormat="1" applyFont="1" applyFill="1" applyBorder="1" applyAlignment="1">
      <alignment horizontal="right" vertical="center"/>
    </xf>
    <xf numFmtId="0" fontId="154" fillId="0" borderId="145" xfId="12672" applyFont="1" applyFill="1" applyBorder="1" applyAlignment="1">
      <alignment horizontal="left" vertical="center" wrapText="1"/>
    </xf>
    <xf numFmtId="0" fontId="154" fillId="0" borderId="146" xfId="0" applyNumberFormat="1" applyFont="1" applyFill="1" applyBorder="1" applyAlignment="1">
      <alignment horizontal="left" vertical="top" wrapText="1"/>
    </xf>
    <xf numFmtId="0" fontId="154" fillId="0" borderId="145" xfId="0" applyFont="1" applyFill="1" applyBorder="1" applyAlignment="1">
      <alignment vertical="center" wrapText="1"/>
    </xf>
    <xf numFmtId="0" fontId="4" fillId="0" borderId="145" xfId="0" applyFont="1" applyFill="1" applyBorder="1"/>
    <xf numFmtId="0" fontId="11" fillId="0" borderId="145" xfId="17" applyFill="1" applyBorder="1" applyAlignment="1" applyProtection="1"/>
    <xf numFmtId="0" fontId="138" fillId="3" borderId="145" xfId="5" applyFont="1" applyFill="1" applyBorder="1" applyProtection="1">
      <protection locked="0"/>
    </xf>
    <xf numFmtId="0" fontId="138" fillId="0" borderId="145" xfId="21416" applyFont="1" applyFill="1" applyBorder="1" applyAlignment="1" applyProtection="1">
      <alignment horizontal="center" vertical="top" wrapText="1"/>
      <protection locked="0"/>
    </xf>
    <xf numFmtId="0" fontId="155" fillId="3" borderId="145" xfId="21416" applyFont="1" applyFill="1" applyBorder="1" applyAlignment="1" applyProtection="1">
      <alignment wrapText="1"/>
      <protection locked="0"/>
    </xf>
    <xf numFmtId="3" fontId="138" fillId="80" borderId="145" xfId="5" applyNumberFormat="1" applyFont="1" applyFill="1" applyBorder="1" applyAlignment="1" applyProtection="1"/>
    <xf numFmtId="0" fontId="136" fillId="3" borderId="145" xfId="21416" applyFont="1" applyFill="1" applyBorder="1" applyAlignment="1" applyProtection="1">
      <alignment horizontal="right" wrapText="1"/>
      <protection locked="0"/>
    </xf>
    <xf numFmtId="3" fontId="138" fillId="0" borderId="145" xfId="5" applyNumberFormat="1" applyFont="1" applyFill="1" applyBorder="1" applyProtection="1"/>
    <xf numFmtId="0" fontId="156" fillId="0" borderId="0" xfId="21415" applyFont="1" applyFill="1" applyAlignment="1" applyProtection="1">
      <alignment vertical="center"/>
      <protection locked="0"/>
    </xf>
    <xf numFmtId="0" fontId="111" fillId="76" borderId="148" xfId="21412" applyFont="1" applyFill="1" applyBorder="1" applyAlignment="1" applyProtection="1">
      <alignment vertical="center" wrapText="1"/>
      <protection locked="0"/>
    </xf>
    <xf numFmtId="0" fontId="61" fillId="76" borderId="147" xfId="21412" applyFont="1" applyFill="1" applyBorder="1" applyAlignment="1" applyProtection="1">
      <alignment vertical="center"/>
      <protection locked="0"/>
    </xf>
    <xf numFmtId="0" fontId="112" fillId="69" borderId="146" xfId="21412" applyFont="1" applyFill="1" applyBorder="1" applyAlignment="1" applyProtection="1">
      <alignment horizontal="center" vertical="center"/>
      <protection locked="0"/>
    </xf>
    <xf numFmtId="0" fontId="112" fillId="0" borderId="147" xfId="21412" applyFont="1" applyFill="1" applyBorder="1" applyAlignment="1" applyProtection="1">
      <alignment horizontal="left" vertical="center" wrapText="1"/>
      <protection locked="0"/>
    </xf>
    <xf numFmtId="164" fontId="112" fillId="0" borderId="145" xfId="948" applyNumberFormat="1" applyFont="1" applyFill="1" applyBorder="1" applyAlignment="1" applyProtection="1">
      <alignment horizontal="right" vertical="center"/>
      <protection locked="0"/>
    </xf>
    <xf numFmtId="0" fontId="111" fillId="77" borderId="145" xfId="21412" applyFont="1" applyFill="1" applyBorder="1" applyAlignment="1" applyProtection="1">
      <alignment horizontal="center" vertical="center"/>
      <protection locked="0"/>
    </xf>
    <xf numFmtId="0" fontId="111" fillId="77" borderId="147" xfId="21412" applyFont="1" applyFill="1" applyBorder="1" applyAlignment="1" applyProtection="1">
      <alignment vertical="top" wrapText="1"/>
      <protection locked="0"/>
    </xf>
    <xf numFmtId="164" fontId="112" fillId="77" borderId="145" xfId="948" applyNumberFormat="1" applyFont="1" applyFill="1" applyBorder="1" applyAlignment="1" applyProtection="1">
      <alignment horizontal="right" vertical="center"/>
    </xf>
    <xf numFmtId="0" fontId="111" fillId="76" borderId="148" xfId="21412" applyFont="1" applyFill="1" applyBorder="1" applyAlignment="1" applyProtection="1">
      <alignment vertical="center"/>
      <protection locked="0"/>
    </xf>
    <xf numFmtId="164" fontId="61" fillId="76" borderId="147" xfId="948" applyNumberFormat="1" applyFont="1" applyFill="1" applyBorder="1" applyAlignment="1" applyProtection="1">
      <alignment horizontal="right" vertical="center"/>
      <protection locked="0"/>
    </xf>
    <xf numFmtId="0" fontId="113" fillId="69" borderId="146" xfId="21412" applyFont="1" applyFill="1" applyBorder="1" applyAlignment="1" applyProtection="1">
      <alignment horizontal="center" vertical="center"/>
      <protection locked="0"/>
    </xf>
    <xf numFmtId="0" fontId="112" fillId="69" borderId="145" xfId="21412" applyFont="1" applyFill="1" applyBorder="1" applyAlignment="1" applyProtection="1">
      <alignment vertical="center" wrapText="1"/>
      <protection locked="0"/>
    </xf>
    <xf numFmtId="0" fontId="112" fillId="69" borderId="145" xfId="21412" applyFont="1" applyFill="1" applyBorder="1" applyAlignment="1" applyProtection="1">
      <alignment horizontal="left" vertical="center" wrapText="1"/>
      <protection locked="0"/>
    </xf>
    <xf numFmtId="0" fontId="112" fillId="0" borderId="145" xfId="21412" applyFont="1" applyFill="1" applyBorder="1" applyAlignment="1" applyProtection="1">
      <alignment horizontal="left" vertical="center" wrapText="1"/>
      <protection locked="0"/>
    </xf>
    <xf numFmtId="0" fontId="113" fillId="3" borderId="146" xfId="21412" applyFont="1" applyFill="1" applyBorder="1" applyAlignment="1" applyProtection="1">
      <alignment horizontal="center" vertical="center"/>
      <protection locked="0"/>
    </xf>
    <xf numFmtId="0" fontId="112" fillId="0" borderId="145" xfId="21412" applyFont="1" applyFill="1" applyBorder="1" applyAlignment="1" applyProtection="1">
      <alignment vertical="center" wrapText="1"/>
      <protection locked="0"/>
    </xf>
    <xf numFmtId="0" fontId="114" fillId="77" borderId="145" xfId="21412" applyFont="1" applyFill="1" applyBorder="1" applyAlignment="1" applyProtection="1">
      <alignment horizontal="center" vertical="center"/>
      <protection locked="0"/>
    </xf>
    <xf numFmtId="0" fontId="111" fillId="77" borderId="147" xfId="21412" applyFont="1" applyFill="1" applyBorder="1" applyAlignment="1" applyProtection="1">
      <alignment vertical="center" wrapText="1"/>
      <protection locked="0"/>
    </xf>
    <xf numFmtId="164" fontId="111" fillId="76" borderId="147" xfId="948" applyNumberFormat="1" applyFont="1" applyFill="1" applyBorder="1" applyAlignment="1" applyProtection="1">
      <alignment horizontal="right" vertical="center"/>
      <protection locked="0"/>
    </xf>
    <xf numFmtId="0" fontId="112" fillId="69" borderId="147" xfId="21412" applyFont="1" applyFill="1" applyBorder="1" applyAlignment="1" applyProtection="1">
      <alignment vertical="center" wrapText="1"/>
      <protection locked="0"/>
    </xf>
    <xf numFmtId="0" fontId="61" fillId="76" borderId="148" xfId="21412" applyFont="1" applyFill="1" applyBorder="1" applyAlignment="1" applyProtection="1">
      <alignment vertical="center"/>
      <protection locked="0"/>
    </xf>
    <xf numFmtId="164" fontId="112" fillId="3" borderId="145" xfId="948" applyNumberFormat="1" applyFont="1" applyFill="1" applyBorder="1" applyAlignment="1" applyProtection="1">
      <alignment horizontal="right" vertical="center"/>
      <protection locked="0"/>
    </xf>
    <xf numFmtId="0" fontId="113" fillId="3" borderId="145" xfId="21412" applyFont="1" applyFill="1" applyBorder="1" applyAlignment="1" applyProtection="1">
      <alignment horizontal="center" vertical="center"/>
      <protection locked="0"/>
    </xf>
    <xf numFmtId="0" fontId="112" fillId="69" borderId="147" xfId="21412" applyFont="1" applyFill="1" applyBorder="1" applyAlignment="1" applyProtection="1">
      <alignment horizontal="left" vertical="center" wrapText="1"/>
      <protection locked="0"/>
    </xf>
    <xf numFmtId="0" fontId="7" fillId="0" borderId="0" xfId="0" applyFont="1" applyFill="1"/>
    <xf numFmtId="0" fontId="155" fillId="3" borderId="0" xfId="21415" applyFont="1" applyFill="1" applyAlignment="1" applyProtection="1">
      <alignment vertical="center"/>
      <protection locked="0"/>
    </xf>
    <xf numFmtId="0" fontId="138" fillId="3" borderId="145" xfId="5" applyFont="1" applyFill="1" applyBorder="1" applyAlignment="1" applyProtection="1">
      <alignment vertical="center" wrapText="1"/>
      <protection locked="0"/>
    </xf>
    <xf numFmtId="0" fontId="138" fillId="0" borderId="145" xfId="21416" applyFont="1" applyFill="1" applyBorder="1" applyAlignment="1" applyProtection="1">
      <alignment horizontal="center" vertical="center" wrapText="1"/>
      <protection locked="0"/>
    </xf>
    <xf numFmtId="3" fontId="138" fillId="3" borderId="145" xfId="1" applyNumberFormat="1" applyFont="1" applyFill="1" applyBorder="1" applyAlignment="1" applyProtection="1">
      <alignment horizontal="center" vertical="center" wrapText="1"/>
      <protection locked="0"/>
    </xf>
    <xf numFmtId="9" fontId="138" fillId="3" borderId="145" xfId="15" applyNumberFormat="1" applyFont="1" applyFill="1" applyBorder="1" applyAlignment="1" applyProtection="1">
      <alignment horizontal="center" vertical="center" wrapText="1"/>
      <protection locked="0"/>
    </xf>
    <xf numFmtId="0" fontId="138" fillId="3" borderId="145" xfId="21416" applyFont="1" applyFill="1" applyBorder="1" applyAlignment="1" applyProtection="1">
      <alignment horizontal="center" vertical="center" wrapText="1"/>
      <protection locked="0"/>
    </xf>
    <xf numFmtId="0" fontId="155" fillId="3" borderId="145" xfId="21416" applyFont="1" applyFill="1" applyBorder="1" applyAlignment="1" applyProtection="1">
      <protection locked="0"/>
    </xf>
    <xf numFmtId="0" fontId="158" fillId="3" borderId="145" xfId="21416" applyFont="1" applyFill="1" applyBorder="1" applyAlignment="1" applyProtection="1">
      <alignment horizontal="right"/>
      <protection locked="0"/>
    </xf>
    <xf numFmtId="195" fontId="138" fillId="80" borderId="145" xfId="5" applyNumberFormat="1" applyFont="1" applyFill="1" applyBorder="1" applyAlignment="1" applyProtection="1">
      <protection locked="0"/>
    </xf>
    <xf numFmtId="164" fontId="138" fillId="80" borderId="145" xfId="1" applyNumberFormat="1" applyFont="1" applyFill="1" applyBorder="1" applyAlignment="1" applyProtection="1"/>
    <xf numFmtId="0" fontId="138" fillId="3" borderId="145" xfId="21416" applyFont="1" applyFill="1" applyBorder="1" applyAlignment="1" applyProtection="1">
      <alignment horizontal="left" vertical="center"/>
      <protection locked="0"/>
    </xf>
    <xf numFmtId="3" fontId="138" fillId="3" borderId="145" xfId="5" applyNumberFormat="1" applyFont="1" applyFill="1" applyBorder="1" applyAlignment="1" applyProtection="1">
      <protection locked="0"/>
    </xf>
    <xf numFmtId="0" fontId="136" fillId="3" borderId="145" xfId="21416" applyFont="1" applyFill="1" applyBorder="1" applyAlignment="1" applyProtection="1">
      <alignment horizontal="right"/>
      <protection locked="0"/>
    </xf>
    <xf numFmtId="0" fontId="138" fillId="0" borderId="145" xfId="21416" applyFont="1" applyFill="1" applyBorder="1" applyAlignment="1" applyProtection="1">
      <alignment horizontal="left" vertical="center"/>
      <protection locked="0"/>
    </xf>
    <xf numFmtId="0" fontId="155" fillId="3" borderId="145" xfId="16" applyFont="1" applyFill="1" applyBorder="1" applyAlignment="1" applyProtection="1">
      <protection locked="0"/>
    </xf>
    <xf numFmtId="3" fontId="155" fillId="76" borderId="145" xfId="16" applyNumberFormat="1" applyFont="1" applyFill="1" applyBorder="1" applyAlignment="1" applyProtection="1"/>
    <xf numFmtId="9" fontId="7" fillId="0" borderId="145" xfId="20961" applyFont="1" applyFill="1" applyBorder="1" applyAlignment="1" applyProtection="1">
      <alignment vertical="center" wrapText="1"/>
      <protection locked="0"/>
    </xf>
    <xf numFmtId="9" fontId="7" fillId="0" borderId="154" xfId="20961" applyFont="1" applyFill="1" applyBorder="1" applyAlignment="1" applyProtection="1">
      <alignment vertical="center" wrapText="1"/>
      <protection locked="0"/>
    </xf>
    <xf numFmtId="9" fontId="9" fillId="2" borderId="96" xfId="20961" applyFont="1" applyFill="1" applyBorder="1" applyAlignment="1" applyProtection="1">
      <alignment vertical="center"/>
      <protection locked="0"/>
    </xf>
    <xf numFmtId="9" fontId="9" fillId="2" borderId="23" xfId="20961" applyFont="1" applyFill="1" applyBorder="1" applyAlignment="1" applyProtection="1">
      <alignment vertical="center"/>
      <protection locked="0"/>
    </xf>
    <xf numFmtId="164" fontId="0" fillId="0" borderId="96" xfId="7" applyNumberFormat="1" applyFont="1" applyBorder="1"/>
    <xf numFmtId="164" fontId="0" fillId="35" borderId="96" xfId="7" applyNumberFormat="1" applyFont="1" applyFill="1" applyBorder="1"/>
    <xf numFmtId="43" fontId="0" fillId="0" borderId="0" xfId="7" applyFont="1"/>
    <xf numFmtId="164" fontId="7" fillId="0" borderId="0" xfId="7" applyNumberFormat="1" applyFont="1"/>
    <xf numFmtId="164" fontId="4" fillId="0" borderId="0" xfId="7" applyNumberFormat="1" applyFont="1"/>
    <xf numFmtId="164" fontId="0" fillId="0" borderId="0" xfId="7" applyNumberFormat="1" applyFont="1"/>
    <xf numFmtId="164" fontId="7" fillId="0" borderId="0" xfId="7" applyNumberFormat="1" applyFont="1" applyBorder="1"/>
    <xf numFmtId="164" fontId="4" fillId="0" borderId="0" xfId="7" applyNumberFormat="1" applyFont="1" applyBorder="1"/>
    <xf numFmtId="164" fontId="0" fillId="0" borderId="0" xfId="7" applyNumberFormat="1" applyFont="1" applyBorder="1"/>
    <xf numFmtId="164" fontId="9" fillId="0" borderId="96" xfId="7" applyNumberFormat="1" applyFont="1" applyFill="1" applyBorder="1" applyAlignment="1" applyProtection="1">
      <alignment horizontal="center" vertical="center" wrapText="1"/>
    </xf>
    <xf numFmtId="164" fontId="0" fillId="0" borderId="96" xfId="7" applyNumberFormat="1" applyFont="1" applyBorder="1" applyAlignment="1">
      <alignment vertical="center"/>
    </xf>
    <xf numFmtId="164" fontId="0" fillId="35" borderId="96" xfId="7" applyNumberFormat="1" applyFont="1" applyFill="1" applyBorder="1" applyAlignment="1">
      <alignment vertical="center"/>
    </xf>
    <xf numFmtId="164" fontId="0" fillId="0" borderId="0" xfId="0" applyNumberFormat="1"/>
    <xf numFmtId="164" fontId="0" fillId="0" borderId="145" xfId="7" applyNumberFormat="1" applyFont="1" applyBorder="1" applyAlignment="1">
      <alignment horizontal="right"/>
    </xf>
    <xf numFmtId="164" fontId="0" fillId="0" borderId="145" xfId="7" applyNumberFormat="1" applyFont="1" applyBorder="1" applyAlignment="1">
      <alignment horizontal="right" vertical="center"/>
    </xf>
    <xf numFmtId="164" fontId="0" fillId="35" borderId="145" xfId="7" applyNumberFormat="1" applyFont="1" applyFill="1" applyBorder="1" applyAlignment="1">
      <alignment horizontal="right"/>
    </xf>
    <xf numFmtId="164" fontId="0" fillId="0" borderId="145" xfId="7" applyNumberFormat="1" applyFont="1" applyBorder="1"/>
    <xf numFmtId="164" fontId="0" fillId="35" borderId="145" xfId="7" applyNumberFormat="1" applyFont="1" applyFill="1" applyBorder="1"/>
    <xf numFmtId="164" fontId="0" fillId="0" borderId="145" xfId="7" applyNumberFormat="1" applyFont="1" applyBorder="1" applyProtection="1"/>
    <xf numFmtId="164" fontId="9" fillId="0" borderId="145" xfId="7" applyNumberFormat="1" applyFont="1" applyFill="1" applyBorder="1" applyAlignment="1" applyProtection="1">
      <alignment horizontal="right"/>
    </xf>
    <xf numFmtId="164" fontId="9" fillId="35" borderId="145" xfId="7" applyNumberFormat="1" applyFont="1" applyFill="1" applyBorder="1" applyAlignment="1" applyProtection="1">
      <alignment horizontal="right"/>
    </xf>
    <xf numFmtId="164" fontId="9" fillId="35" borderId="154" xfId="7" applyNumberFormat="1" applyFont="1" applyFill="1" applyBorder="1" applyAlignment="1" applyProtection="1">
      <alignment horizontal="right"/>
    </xf>
    <xf numFmtId="164" fontId="20" fillId="0" borderId="145" xfId="7" applyNumberFormat="1" applyFont="1" applyBorder="1" applyAlignment="1">
      <alignment vertical="center" wrapText="1"/>
    </xf>
    <xf numFmtId="164" fontId="20" fillId="0" borderId="148" xfId="7" applyNumberFormat="1" applyFont="1" applyBorder="1" applyAlignment="1">
      <alignment vertical="center" wrapText="1"/>
    </xf>
    <xf numFmtId="164" fontId="20" fillId="0" borderId="21" xfId="7" applyNumberFormat="1" applyFont="1" applyBorder="1" applyAlignment="1">
      <alignment vertical="center" wrapText="1"/>
    </xf>
    <xf numFmtId="164" fontId="20" fillId="0" borderId="145" xfId="7" applyNumberFormat="1" applyFont="1" applyFill="1" applyBorder="1" applyAlignment="1">
      <alignment vertical="center" wrapText="1"/>
    </xf>
    <xf numFmtId="164" fontId="20" fillId="0" borderId="21" xfId="7" applyNumberFormat="1" applyFont="1" applyFill="1" applyBorder="1" applyAlignment="1">
      <alignment vertical="center" wrapText="1"/>
    </xf>
    <xf numFmtId="164" fontId="13" fillId="0" borderId="148" xfId="7" applyNumberFormat="1" applyFont="1" applyBorder="1" applyAlignment="1">
      <alignment wrapText="1"/>
    </xf>
    <xf numFmtId="164" fontId="4" fillId="0" borderId="154" xfId="7" applyNumberFormat="1" applyFont="1" applyBorder="1" applyAlignment="1"/>
    <xf numFmtId="164" fontId="9" fillId="0" borderId="148" xfId="7" applyNumberFormat="1" applyFont="1" applyBorder="1" applyAlignment="1">
      <alignment wrapText="1"/>
    </xf>
    <xf numFmtId="164" fontId="9" fillId="0" borderId="154" xfId="7" applyNumberFormat="1" applyFont="1" applyBorder="1" applyAlignment="1">
      <alignment wrapText="1"/>
    </xf>
    <xf numFmtId="0" fontId="13" fillId="0" borderId="148" xfId="0" applyFont="1" applyBorder="1" applyAlignment="1">
      <alignment wrapText="1"/>
    </xf>
    <xf numFmtId="9" fontId="4" fillId="0" borderId="21" xfId="0" applyNumberFormat="1" applyFont="1" applyBorder="1" applyAlignment="1"/>
    <xf numFmtId="9" fontId="4" fillId="0" borderId="154" xfId="20961" applyFont="1" applyBorder="1" applyAlignment="1"/>
    <xf numFmtId="0" fontId="13" fillId="0" borderId="144" xfId="0" applyFont="1" applyBorder="1" applyAlignment="1">
      <alignment wrapText="1"/>
    </xf>
    <xf numFmtId="9" fontId="4" fillId="0" borderId="105" xfId="20961" applyFont="1" applyBorder="1" applyAlignment="1"/>
    <xf numFmtId="9" fontId="4" fillId="0" borderId="151" xfId="20961" applyFont="1" applyBorder="1" applyAlignment="1"/>
    <xf numFmtId="0" fontId="9" fillId="0" borderId="155" xfId="0" applyFont="1" applyBorder="1" applyAlignment="1">
      <alignment vertical="center"/>
    </xf>
    <xf numFmtId="0" fontId="9" fillId="0" borderId="155" xfId="0" applyNumberFormat="1" applyFont="1" applyBorder="1"/>
    <xf numFmtId="0" fontId="9" fillId="0" borderId="153" xfId="0" applyNumberFormat="1" applyFont="1" applyBorder="1"/>
    <xf numFmtId="164" fontId="4" fillId="0" borderId="145" xfId="7" applyNumberFormat="1" applyFont="1" applyFill="1" applyBorder="1" applyAlignment="1">
      <alignment vertical="center" wrapText="1"/>
    </xf>
    <xf numFmtId="164" fontId="4" fillId="0" borderId="145" xfId="7" applyNumberFormat="1" applyFont="1" applyBorder="1" applyAlignment="1">
      <alignment vertical="center"/>
    </xf>
    <xf numFmtId="164" fontId="6" fillId="35" borderId="152" xfId="7" applyNumberFormat="1" applyFont="1" applyFill="1" applyBorder="1" applyAlignment="1">
      <alignment horizontal="center" vertical="center"/>
    </xf>
    <xf numFmtId="193" fontId="0" fillId="0" borderId="154" xfId="0" applyNumberFormat="1" applyBorder="1" applyAlignment="1"/>
    <xf numFmtId="164" fontId="0" fillId="0" borderId="154" xfId="7" applyNumberFormat="1" applyFont="1" applyBorder="1" applyAlignment="1">
      <alignment wrapText="1"/>
    </xf>
    <xf numFmtId="193" fontId="0" fillId="35" borderId="154" xfId="0" applyNumberFormat="1" applyFill="1" applyBorder="1" applyAlignment="1">
      <alignment horizontal="center" vertical="center" wrapText="1"/>
    </xf>
    <xf numFmtId="164" fontId="0" fillId="0" borderId="154" xfId="7" applyNumberFormat="1" applyFont="1" applyBorder="1" applyAlignment="1"/>
    <xf numFmtId="164" fontId="0" fillId="0" borderId="154" xfId="7" applyNumberFormat="1" applyFont="1" applyFill="1" applyBorder="1" applyAlignment="1">
      <alignment wrapText="1"/>
    </xf>
    <xf numFmtId="193" fontId="0" fillId="35" borderId="151" xfId="0" applyNumberFormat="1" applyFill="1" applyBorder="1" applyAlignment="1">
      <alignment horizontal="center" vertical="center" wrapText="1"/>
    </xf>
    <xf numFmtId="164" fontId="7" fillId="35" borderId="154" xfId="7" applyNumberFormat="1" applyFont="1" applyFill="1" applyBorder="1" applyAlignment="1" applyProtection="1">
      <alignment vertical="top"/>
    </xf>
    <xf numFmtId="164" fontId="7" fillId="3" borderId="154" xfId="7" applyNumberFormat="1" applyFont="1" applyFill="1" applyBorder="1" applyAlignment="1" applyProtection="1">
      <alignment vertical="top"/>
      <protection locked="0"/>
    </xf>
    <xf numFmtId="164" fontId="7" fillId="35" borderId="154" xfId="7" applyNumberFormat="1" applyFont="1" applyFill="1" applyBorder="1" applyAlignment="1" applyProtection="1">
      <alignment vertical="top" wrapText="1"/>
    </xf>
    <xf numFmtId="164" fontId="7" fillId="3" borderId="154" xfId="7" applyNumberFormat="1" applyFont="1" applyFill="1" applyBorder="1" applyAlignment="1" applyProtection="1">
      <alignment vertical="top" wrapText="1"/>
      <protection locked="0"/>
    </xf>
    <xf numFmtId="164" fontId="7" fillId="35" borderId="154" xfId="7" applyNumberFormat="1" applyFont="1" applyFill="1" applyBorder="1" applyAlignment="1" applyProtection="1">
      <alignment vertical="top" wrapText="1"/>
      <protection locked="0"/>
    </xf>
    <xf numFmtId="164" fontId="7" fillId="35" borderId="151" xfId="7" applyNumberFormat="1" applyFont="1" applyFill="1" applyBorder="1" applyAlignment="1" applyProtection="1">
      <alignment vertical="top" wrapText="1"/>
    </xf>
    <xf numFmtId="164" fontId="4" fillId="0" borderId="111" xfId="7" applyNumberFormat="1" applyFont="1" applyFill="1" applyBorder="1" applyAlignment="1">
      <alignment horizontal="right" vertical="center" wrapText="1"/>
    </xf>
    <xf numFmtId="164" fontId="6" fillId="35" borderId="111" xfId="7" applyNumberFormat="1" applyFont="1" applyFill="1" applyBorder="1" applyAlignment="1">
      <alignment horizontal="right" vertical="center" wrapText="1"/>
    </xf>
    <xf numFmtId="164" fontId="108" fillId="0" borderId="111" xfId="7" applyNumberFormat="1" applyFont="1" applyFill="1" applyBorder="1" applyAlignment="1">
      <alignment horizontal="right" vertical="center" wrapText="1"/>
    </xf>
    <xf numFmtId="164" fontId="6" fillId="35" borderId="111" xfId="7" applyNumberFormat="1" applyFont="1" applyFill="1" applyBorder="1" applyAlignment="1">
      <alignment horizontal="center" vertical="center" wrapText="1"/>
    </xf>
    <xf numFmtId="164" fontId="7" fillId="0" borderId="24" xfId="7" applyNumberFormat="1" applyFont="1" applyFill="1" applyBorder="1" applyAlignment="1" applyProtection="1">
      <alignment horizontal="right" vertical="center"/>
    </xf>
    <xf numFmtId="10" fontId="108" fillId="0" borderId="145" xfId="20961" applyNumberFormat="1" applyFont="1" applyFill="1" applyBorder="1" applyAlignment="1">
      <alignment horizontal="left" vertical="center" wrapText="1"/>
    </xf>
    <xf numFmtId="164" fontId="21" fillId="0" borderId="160" xfId="7" applyNumberFormat="1" applyFont="1" applyBorder="1" applyAlignment="1">
      <alignment horizontal="center" vertical="center"/>
    </xf>
    <xf numFmtId="164" fontId="22" fillId="0" borderId="161" xfId="7" applyNumberFormat="1" applyFont="1" applyBorder="1" applyAlignment="1">
      <alignment horizontal="center"/>
    </xf>
    <xf numFmtId="164" fontId="22" fillId="0" borderId="12" xfId="7" applyNumberFormat="1" applyFont="1" applyBorder="1" applyAlignment="1">
      <alignment horizontal="center" vertical="center"/>
    </xf>
    <xf numFmtId="164" fontId="22" fillId="0" borderId="57" xfId="7" applyNumberFormat="1" applyFont="1" applyBorder="1" applyAlignment="1">
      <alignment horizontal="center"/>
    </xf>
    <xf numFmtId="164" fontId="21" fillId="0" borderId="12" xfId="7" applyNumberFormat="1" applyFont="1" applyBorder="1" applyAlignment="1">
      <alignment horizontal="center" vertical="center"/>
    </xf>
    <xf numFmtId="164" fontId="18" fillId="0" borderId="12" xfId="7" applyNumberFormat="1" applyFont="1" applyBorder="1" applyAlignment="1">
      <alignment horizontal="center" vertical="center"/>
    </xf>
    <xf numFmtId="164" fontId="18" fillId="0" borderId="57" xfId="7" applyNumberFormat="1" applyFont="1" applyBorder="1" applyAlignment="1">
      <alignment horizontal="center"/>
    </xf>
    <xf numFmtId="164" fontId="103" fillId="0" borderId="12" xfId="7" applyNumberFormat="1" applyFont="1" applyBorder="1" applyAlignment="1">
      <alignment horizontal="center" vertical="center"/>
    </xf>
    <xf numFmtId="164" fontId="22" fillId="0" borderId="12" xfId="7" applyNumberFormat="1" applyFont="1" applyFill="1" applyBorder="1" applyAlignment="1">
      <alignment horizontal="center" vertical="center"/>
    </xf>
    <xf numFmtId="164" fontId="17" fillId="0" borderId="57" xfId="7" applyNumberFormat="1" applyFont="1" applyFill="1" applyBorder="1" applyAlignment="1">
      <alignment horizontal="center"/>
    </xf>
    <xf numFmtId="164" fontId="22" fillId="0" borderId="13" xfId="7" applyNumberFormat="1" applyFont="1" applyBorder="1" applyAlignment="1">
      <alignment horizontal="center" vertical="center"/>
    </xf>
    <xf numFmtId="164" fontId="22" fillId="0" borderId="59" xfId="7" applyNumberFormat="1" applyFont="1" applyBorder="1" applyAlignment="1">
      <alignment horizontal="center"/>
    </xf>
    <xf numFmtId="164" fontId="21" fillId="0" borderId="14" xfId="7" applyNumberFormat="1" applyFont="1" applyFill="1" applyBorder="1" applyAlignment="1">
      <alignment horizontal="center" vertical="center"/>
    </xf>
    <xf numFmtId="164" fontId="21" fillId="0" borderId="55" xfId="7" applyNumberFormat="1" applyFont="1" applyFill="1" applyBorder="1" applyAlignment="1">
      <alignment horizontal="center"/>
    </xf>
    <xf numFmtId="164" fontId="21" fillId="0" borderId="15" xfId="7" applyNumberFormat="1" applyFont="1" applyBorder="1" applyAlignment="1">
      <alignment horizontal="center" vertical="center"/>
    </xf>
    <xf numFmtId="164" fontId="18" fillId="81" borderId="56" xfId="7" applyNumberFormat="1" applyFont="1" applyFill="1" applyBorder="1" applyAlignment="1">
      <alignment horizontal="center"/>
    </xf>
    <xf numFmtId="164" fontId="21" fillId="0" borderId="13" xfId="7" applyNumberFormat="1" applyFont="1" applyBorder="1" applyAlignment="1">
      <alignment horizontal="center" vertical="center"/>
    </xf>
    <xf numFmtId="164" fontId="18" fillId="0" borderId="13" xfId="7" applyNumberFormat="1" applyFont="1" applyBorder="1" applyAlignment="1">
      <alignment vertical="center"/>
    </xf>
    <xf numFmtId="164" fontId="22" fillId="0" borderId="60" xfId="7" applyNumberFormat="1" applyFont="1" applyBorder="1" applyAlignment="1">
      <alignment horizontal="center"/>
    </xf>
    <xf numFmtId="164" fontId="22" fillId="0" borderId="145" xfId="7" applyNumberFormat="1" applyFont="1" applyBorder="1" applyAlignment="1">
      <alignment horizontal="center" vertical="center"/>
    </xf>
    <xf numFmtId="164" fontId="22" fillId="0" borderId="154" xfId="7" applyNumberFormat="1" applyFont="1" applyBorder="1" applyAlignment="1">
      <alignment horizontal="center"/>
    </xf>
    <xf numFmtId="164" fontId="21" fillId="0" borderId="145" xfId="7" applyNumberFormat="1" applyFont="1" applyFill="1" applyBorder="1" applyAlignment="1">
      <alignment horizontal="center" vertical="center"/>
    </xf>
    <xf numFmtId="164" fontId="22" fillId="0" borderId="154" xfId="7" applyNumberFormat="1" applyFont="1" applyFill="1" applyBorder="1" applyAlignment="1">
      <alignment horizontal="center"/>
    </xf>
    <xf numFmtId="164" fontId="21" fillId="0" borderId="145" xfId="7" applyNumberFormat="1" applyFont="1" applyBorder="1" applyAlignment="1">
      <alignment horizontal="center"/>
    </xf>
    <xf numFmtId="164" fontId="22" fillId="0" borderId="154" xfId="7" applyNumberFormat="1" applyFont="1" applyBorder="1"/>
    <xf numFmtId="164" fontId="22" fillId="0" borderId="145" xfId="7" applyNumberFormat="1" applyFont="1" applyBorder="1" applyAlignment="1">
      <alignment horizontal="center"/>
    </xf>
    <xf numFmtId="164" fontId="22" fillId="0" borderId="145" xfId="7" applyNumberFormat="1" applyFont="1" applyBorder="1"/>
    <xf numFmtId="164" fontId="21" fillId="0" borderId="145" xfId="7" applyNumberFormat="1" applyFont="1" applyBorder="1" applyAlignment="1">
      <alignment horizontal="center" vertical="center"/>
    </xf>
    <xf numFmtId="164" fontId="4" fillId="0" borderId="145" xfId="7" applyNumberFormat="1" applyFont="1" applyBorder="1" applyAlignment="1"/>
    <xf numFmtId="164" fontId="4" fillId="0" borderId="148" xfId="7" applyNumberFormat="1" applyFont="1" applyBorder="1" applyAlignment="1"/>
    <xf numFmtId="167" fontId="4" fillId="0" borderId="154" xfId="0" applyNumberFormat="1" applyFont="1" applyBorder="1" applyAlignment="1"/>
    <xf numFmtId="193" fontId="4" fillId="35" borderId="152" xfId="0" applyNumberFormat="1" applyFont="1" applyFill="1" applyBorder="1"/>
    <xf numFmtId="164" fontId="4" fillId="35" borderId="151" xfId="7" applyNumberFormat="1" applyFont="1" applyFill="1" applyBorder="1"/>
    <xf numFmtId="164" fontId="4" fillId="0" borderId="155" xfId="7" applyNumberFormat="1" applyFont="1" applyBorder="1" applyAlignment="1"/>
    <xf numFmtId="164" fontId="4" fillId="0" borderId="21" xfId="7" applyNumberFormat="1" applyFont="1" applyBorder="1" applyAlignment="1">
      <alignment wrapText="1"/>
    </xf>
    <xf numFmtId="164" fontId="4" fillId="0" borderId="21" xfId="7" applyNumberFormat="1" applyFont="1" applyBorder="1" applyAlignment="1"/>
    <xf numFmtId="164" fontId="4" fillId="35" borderId="162" xfId="7" applyNumberFormat="1" applyFont="1" applyFill="1" applyBorder="1" applyAlignment="1"/>
    <xf numFmtId="164" fontId="4" fillId="35" borderId="153" xfId="7" applyNumberFormat="1" applyFont="1" applyFill="1" applyBorder="1"/>
    <xf numFmtId="164" fontId="4" fillId="35" borderId="152" xfId="7" applyNumberFormat="1" applyFont="1" applyFill="1" applyBorder="1"/>
    <xf numFmtId="164" fontId="4" fillId="35" borderId="51" xfId="7" applyNumberFormat="1" applyFont="1" applyFill="1" applyBorder="1"/>
    <xf numFmtId="164" fontId="4" fillId="0" borderId="145" xfId="7" applyNumberFormat="1" applyFont="1" applyBorder="1"/>
    <xf numFmtId="164" fontId="4" fillId="0" borderId="145" xfId="7" applyNumberFormat="1" applyFont="1" applyFill="1" applyBorder="1"/>
    <xf numFmtId="164" fontId="4" fillId="0" borderId="148" xfId="7" applyNumberFormat="1" applyFont="1" applyBorder="1"/>
    <xf numFmtId="9" fontId="4" fillId="0" borderId="154" xfId="20961" applyFont="1" applyBorder="1"/>
    <xf numFmtId="164" fontId="4" fillId="0" borderId="148" xfId="7" applyNumberFormat="1" applyFont="1" applyFill="1" applyBorder="1"/>
    <xf numFmtId="9" fontId="4" fillId="35" borderId="151" xfId="20961" applyFont="1" applyFill="1" applyBorder="1"/>
    <xf numFmtId="164" fontId="25" fillId="36" borderId="0" xfId="7" applyNumberFormat="1" applyFont="1" applyFill="1" applyBorder="1"/>
    <xf numFmtId="164" fontId="4" fillId="0" borderId="52" xfId="7" applyNumberFormat="1" applyFont="1" applyFill="1" applyBorder="1" applyAlignment="1">
      <alignment vertical="center"/>
    </xf>
    <xf numFmtId="164" fontId="4" fillId="0" borderId="62" xfId="7" applyNumberFormat="1" applyFont="1" applyFill="1" applyBorder="1" applyAlignment="1">
      <alignment vertical="center"/>
    </xf>
    <xf numFmtId="0" fontId="4" fillId="3" borderId="150" xfId="0" applyFont="1" applyFill="1" applyBorder="1" applyAlignment="1">
      <alignment vertical="center"/>
    </xf>
    <xf numFmtId="164" fontId="4" fillId="3" borderId="150" xfId="7" applyNumberFormat="1" applyFont="1" applyFill="1" applyBorder="1" applyAlignment="1">
      <alignment vertical="center"/>
    </xf>
    <xf numFmtId="164" fontId="4" fillId="3" borderId="21" xfId="7" applyNumberFormat="1" applyFont="1" applyFill="1" applyBorder="1" applyAlignment="1">
      <alignment vertical="center"/>
    </xf>
    <xf numFmtId="164" fontId="4" fillId="0" borderId="145" xfId="7" applyNumberFormat="1" applyFont="1" applyFill="1" applyBorder="1" applyAlignment="1">
      <alignment vertical="center"/>
    </xf>
    <xf numFmtId="164" fontId="4" fillId="0" borderId="148" xfId="7" applyNumberFormat="1" applyFont="1" applyFill="1" applyBorder="1" applyAlignment="1">
      <alignment vertical="center"/>
    </xf>
    <xf numFmtId="164" fontId="4" fillId="0" borderId="154" xfId="7" applyNumberFormat="1" applyFont="1" applyFill="1" applyBorder="1" applyAlignment="1">
      <alignment vertical="center"/>
    </xf>
    <xf numFmtId="164" fontId="4" fillId="0" borderId="152" xfId="7" applyNumberFormat="1" applyFont="1" applyFill="1" applyBorder="1" applyAlignment="1">
      <alignment vertical="center"/>
    </xf>
    <xf numFmtId="164" fontId="4" fillId="0" borderId="25" xfId="7" applyNumberFormat="1" applyFont="1" applyFill="1" applyBorder="1" applyAlignment="1">
      <alignment vertical="center"/>
    </xf>
    <xf numFmtId="164" fontId="4" fillId="0" borderId="151" xfId="7" applyNumberFormat="1" applyFont="1" applyFill="1" applyBorder="1" applyAlignment="1">
      <alignment vertical="center"/>
    </xf>
    <xf numFmtId="164" fontId="4" fillId="0" borderId="26" xfId="7" applyNumberFormat="1" applyFont="1" applyFill="1" applyBorder="1" applyAlignment="1">
      <alignment vertical="center"/>
    </xf>
    <xf numFmtId="164" fontId="4" fillId="0" borderId="18" xfId="7" applyNumberFormat="1" applyFont="1" applyFill="1" applyBorder="1" applyAlignment="1">
      <alignment vertical="center"/>
    </xf>
    <xf numFmtId="164" fontId="4" fillId="0" borderId="144" xfId="7" applyNumberFormat="1" applyFont="1" applyFill="1" applyBorder="1" applyAlignment="1">
      <alignment vertical="center"/>
    </xf>
    <xf numFmtId="164" fontId="4" fillId="0" borderId="105" xfId="7" applyNumberFormat="1" applyFont="1" applyFill="1" applyBorder="1" applyAlignment="1">
      <alignment vertical="center"/>
    </xf>
    <xf numFmtId="9" fontId="4" fillId="0" borderId="91" xfId="20961" applyFont="1" applyFill="1" applyBorder="1" applyAlignment="1">
      <alignment vertical="center"/>
    </xf>
    <xf numFmtId="9" fontId="4" fillId="0" borderId="107" xfId="20961" applyFont="1" applyFill="1" applyBorder="1" applyAlignment="1">
      <alignment vertical="center"/>
    </xf>
    <xf numFmtId="10" fontId="112" fillId="77" borderId="145" xfId="20961" applyNumberFormat="1" applyFont="1" applyFill="1" applyBorder="1" applyAlignment="1" applyProtection="1">
      <alignment horizontal="right" vertical="center"/>
    </xf>
    <xf numFmtId="164" fontId="4" fillId="0" borderId="154" xfId="7" applyNumberFormat="1" applyFont="1" applyBorder="1"/>
    <xf numFmtId="169" fontId="25" fillId="36" borderId="145" xfId="20" applyBorder="1"/>
    <xf numFmtId="164" fontId="6" fillId="0" borderId="154" xfId="7" applyNumberFormat="1" applyFont="1" applyBorder="1"/>
    <xf numFmtId="10" fontId="6" fillId="0" borderId="151" xfId="20961" applyNumberFormat="1" applyFont="1" applyBorder="1"/>
    <xf numFmtId="164" fontId="4" fillId="0" borderId="0" xfId="7" applyNumberFormat="1" applyFont="1" applyFill="1" applyBorder="1"/>
    <xf numFmtId="164" fontId="119" fillId="0" borderId="145" xfId="7" applyNumberFormat="1" applyFont="1" applyBorder="1"/>
    <xf numFmtId="164" fontId="115" fillId="0" borderId="145" xfId="7" applyNumberFormat="1" applyFont="1" applyBorder="1"/>
    <xf numFmtId="164" fontId="115" fillId="0" borderId="145" xfId="7" applyNumberFormat="1" applyFont="1" applyFill="1" applyBorder="1"/>
    <xf numFmtId="164" fontId="118" fillId="0" borderId="145" xfId="7" applyNumberFormat="1" applyFont="1" applyBorder="1"/>
    <xf numFmtId="164" fontId="116" fillId="0" borderId="145" xfId="7" applyNumberFormat="1" applyFont="1" applyBorder="1"/>
    <xf numFmtId="164" fontId="115" fillId="0" borderId="145" xfId="7" applyNumberFormat="1" applyFont="1" applyBorder="1" applyAlignment="1">
      <alignment horizontal="left" indent="1"/>
    </xf>
    <xf numFmtId="164" fontId="118" fillId="80" borderId="145" xfId="7" applyNumberFormat="1" applyFont="1" applyFill="1" applyBorder="1"/>
    <xf numFmtId="164" fontId="118" fillId="0" borderId="67" xfId="7" applyNumberFormat="1" applyFont="1" applyBorder="1"/>
    <xf numFmtId="164" fontId="115" fillId="0" borderId="154" xfId="7" applyNumberFormat="1" applyFont="1" applyBorder="1"/>
    <xf numFmtId="164" fontId="115" fillId="0" borderId="155" xfId="7" applyNumberFormat="1" applyFont="1" applyBorder="1" applyAlignment="1">
      <alignment horizontal="left" indent="1"/>
    </xf>
    <xf numFmtId="164" fontId="115" fillId="0" borderId="155" xfId="7" applyNumberFormat="1" applyFont="1" applyBorder="1" applyAlignment="1">
      <alignment horizontal="left" indent="2"/>
    </xf>
    <xf numFmtId="164" fontId="115" fillId="0" borderId="155" xfId="7" applyNumberFormat="1" applyFont="1" applyFill="1" applyBorder="1" applyAlignment="1">
      <alignment horizontal="left" indent="3"/>
    </xf>
    <xf numFmtId="164" fontId="115" fillId="0" borderId="155" xfId="7" applyNumberFormat="1" applyFont="1" applyFill="1" applyBorder="1" applyAlignment="1">
      <alignment horizontal="left" indent="1"/>
    </xf>
    <xf numFmtId="164" fontId="115" fillId="79" borderId="155" xfId="7" applyNumberFormat="1" applyFont="1" applyFill="1" applyBorder="1"/>
    <xf numFmtId="164" fontId="115" fillId="79" borderId="145" xfId="7" applyNumberFormat="1" applyFont="1" applyFill="1" applyBorder="1"/>
    <xf numFmtId="164" fontId="115" fillId="79" borderId="154" xfId="7" applyNumberFormat="1" applyFont="1" applyFill="1" applyBorder="1"/>
    <xf numFmtId="164" fontId="115" fillId="0" borderId="155" xfId="7" applyNumberFormat="1" applyFont="1" applyFill="1" applyBorder="1" applyAlignment="1">
      <alignment horizontal="left" vertical="top" wrapText="1" indent="2"/>
    </xf>
    <xf numFmtId="164" fontId="115" fillId="0" borderId="154" xfId="7" applyNumberFormat="1" applyFont="1" applyFill="1" applyBorder="1"/>
    <xf numFmtId="164" fontId="115" fillId="0" borderId="155" xfId="7" applyNumberFormat="1" applyFont="1" applyFill="1" applyBorder="1" applyAlignment="1">
      <alignment horizontal="left" wrapText="1" indent="3"/>
    </xf>
    <xf numFmtId="164" fontId="115" fillId="0" borderId="155" xfId="7" applyNumberFormat="1" applyFont="1" applyFill="1" applyBorder="1" applyAlignment="1">
      <alignment horizontal="left" wrapText="1" indent="2"/>
    </xf>
    <xf numFmtId="164" fontId="115" fillId="0" borderId="155" xfId="7" applyNumberFormat="1" applyFont="1" applyFill="1" applyBorder="1" applyAlignment="1">
      <alignment horizontal="left" wrapText="1" indent="1"/>
    </xf>
    <xf numFmtId="164" fontId="115" fillId="0" borderId="153" xfId="7" applyNumberFormat="1" applyFont="1" applyFill="1" applyBorder="1" applyAlignment="1">
      <alignment horizontal="left" wrapText="1" indent="1"/>
    </xf>
    <xf numFmtId="164" fontId="115" fillId="0" borderId="152" xfId="7" applyNumberFormat="1" applyFont="1" applyFill="1" applyBorder="1"/>
    <xf numFmtId="164" fontId="115" fillId="0" borderId="151" xfId="7" applyNumberFormat="1" applyFont="1" applyFill="1" applyBorder="1"/>
    <xf numFmtId="164" fontId="115" fillId="0" borderId="145" xfId="7" applyNumberFormat="1" applyFont="1" applyFill="1" applyBorder="1" applyAlignment="1">
      <alignment horizontal="left" vertical="center" wrapText="1"/>
    </xf>
    <xf numFmtId="164" fontId="115" fillId="0" borderId="145" xfId="7" applyNumberFormat="1" applyFont="1" applyBorder="1" applyAlignment="1">
      <alignment horizontal="center" vertical="center" wrapText="1"/>
    </xf>
    <xf numFmtId="164" fontId="115" fillId="0" borderId="145" xfId="7" applyNumberFormat="1" applyFont="1" applyBorder="1" applyAlignment="1">
      <alignment horizontal="center" vertical="center"/>
    </xf>
    <xf numFmtId="164" fontId="118" fillId="0" borderId="145" xfId="7" applyNumberFormat="1" applyFont="1" applyFill="1" applyBorder="1" applyAlignment="1">
      <alignment horizontal="left" vertical="center" wrapText="1"/>
    </xf>
    <xf numFmtId="164" fontId="118" fillId="0" borderId="145" xfId="7" applyNumberFormat="1" applyFont="1" applyBorder="1" applyAlignment="1">
      <alignment horizontal="center" vertical="center"/>
    </xf>
    <xf numFmtId="164" fontId="118" fillId="0" borderId="145" xfId="7" applyNumberFormat="1" applyFont="1" applyFill="1" applyBorder="1"/>
    <xf numFmtId="164" fontId="120" fillId="0" borderId="145" xfId="7" applyNumberFormat="1" applyFont="1" applyBorder="1"/>
    <xf numFmtId="164" fontId="120" fillId="0" borderId="146" xfId="7" applyNumberFormat="1" applyFont="1" applyBorder="1"/>
    <xf numFmtId="165" fontId="120" fillId="0" borderId="145" xfId="20961" applyNumberFormat="1" applyFont="1" applyBorder="1"/>
    <xf numFmtId="165" fontId="120" fillId="0" borderId="146" xfId="20961" applyNumberFormat="1" applyFont="1" applyBorder="1"/>
    <xf numFmtId="43" fontId="138" fillId="3" borderId="145" xfId="5" applyNumberFormat="1" applyFont="1" applyFill="1" applyBorder="1" applyAlignment="1" applyProtection="1">
      <protection locked="0"/>
    </xf>
    <xf numFmtId="3" fontId="22" fillId="0" borderId="0" xfId="0" applyNumberFormat="1" applyFont="1"/>
    <xf numFmtId="193" fontId="0" fillId="0" borderId="0" xfId="0" applyNumberFormat="1"/>
    <xf numFmtId="9" fontId="0" fillId="0" borderId="0" xfId="20961" applyFont="1"/>
    <xf numFmtId="0" fontId="103" fillId="0" borderId="64" xfId="0" applyFont="1" applyBorder="1" applyAlignment="1">
      <alignment horizontal="left" vertical="center" wrapText="1"/>
    </xf>
    <xf numFmtId="0" fontId="103" fillId="0" borderId="63" xfId="0" applyFont="1" applyBorder="1" applyAlignment="1">
      <alignment horizontal="left" vertical="center" wrapText="1"/>
    </xf>
    <xf numFmtId="0" fontId="140" fillId="0" borderId="158" xfId="0" applyFont="1" applyBorder="1" applyAlignment="1">
      <alignment horizontal="center" vertical="center"/>
    </xf>
    <xf numFmtId="0" fontId="140" fillId="0" borderId="29" xfId="0" applyFont="1" applyBorder="1" applyAlignment="1">
      <alignment horizontal="center" vertical="center"/>
    </xf>
    <xf numFmtId="0" fontId="140" fillId="0" borderId="159" xfId="0" applyFont="1" applyBorder="1" applyAlignment="1">
      <alignment horizontal="center" vertical="center"/>
    </xf>
    <xf numFmtId="164" fontId="0" fillId="0" borderId="97" xfId="7" applyNumberFormat="1" applyFont="1" applyBorder="1" applyAlignment="1">
      <alignment horizontal="center"/>
    </xf>
    <xf numFmtId="164" fontId="0" fillId="0" borderId="94" xfId="7" applyNumberFormat="1" applyFont="1" applyBorder="1" applyAlignment="1">
      <alignment horizontal="center"/>
    </xf>
    <xf numFmtId="164" fontId="0" fillId="0" borderId="95" xfId="7" applyNumberFormat="1" applyFont="1" applyBorder="1" applyAlignment="1">
      <alignment horizontal="center"/>
    </xf>
    <xf numFmtId="164" fontId="0" fillId="0" borderId="148" xfId="7" applyNumberFormat="1" applyFont="1" applyBorder="1" applyAlignment="1">
      <alignment horizontal="right"/>
    </xf>
    <xf numFmtId="164" fontId="0" fillId="0" borderId="150" xfId="7" applyNumberFormat="1" applyFont="1" applyBorder="1" applyAlignment="1">
      <alignment horizontal="right"/>
    </xf>
    <xf numFmtId="164" fontId="0" fillId="0" borderId="147" xfId="7" applyNumberFormat="1" applyFont="1" applyBorder="1" applyAlignment="1">
      <alignment horizontal="right"/>
    </xf>
    <xf numFmtId="0" fontId="0" fillId="0" borderId="137" xfId="0" applyBorder="1" applyAlignment="1">
      <alignment horizontal="center" vertical="center"/>
    </xf>
    <xf numFmtId="0" fontId="127" fillId="0" borderId="92" xfId="0" applyFont="1" applyBorder="1" applyAlignment="1">
      <alignment horizontal="center" vertical="center"/>
    </xf>
    <xf numFmtId="0" fontId="127" fillId="0" borderId="7" xfId="0" applyFont="1" applyBorder="1" applyAlignment="1">
      <alignment horizontal="center" vertical="center"/>
    </xf>
    <xf numFmtId="164" fontId="10" fillId="0" borderId="17" xfId="7" applyNumberFormat="1" applyFont="1" applyFill="1" applyBorder="1" applyAlignment="1" applyProtection="1">
      <alignment horizontal="center" vertical="center"/>
    </xf>
    <xf numFmtId="164" fontId="10" fillId="0" borderId="18" xfId="7" applyNumberFormat="1" applyFont="1" applyFill="1" applyBorder="1" applyAlignment="1" applyProtection="1">
      <alignment horizontal="center" vertical="center"/>
    </xf>
    <xf numFmtId="0" fontId="127" fillId="0" borderId="141" xfId="0" applyFont="1" applyBorder="1" applyAlignment="1">
      <alignment horizontal="center" vertical="center" wrapText="1"/>
    </xf>
    <xf numFmtId="0" fontId="127" fillId="0" borderId="7" xfId="0" applyFont="1" applyBorder="1" applyAlignment="1">
      <alignment horizontal="center" vertical="center" wrapText="1"/>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27" xfId="0" applyBorder="1" applyAlignment="1">
      <alignment horizontal="center" vertical="center"/>
    </xf>
    <xf numFmtId="0" fontId="0" fillId="0" borderId="11" xfId="0" applyBorder="1" applyAlignment="1">
      <alignment horizontal="center" vertical="center"/>
    </xf>
    <xf numFmtId="0" fontId="0" fillId="0" borderId="137"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6" xfId="0" applyFont="1" applyFill="1" applyBorder="1" applyAlignment="1">
      <alignment horizontal="center" vertical="center" wrapText="1"/>
    </xf>
    <xf numFmtId="0" fontId="4" fillId="0" borderId="97" xfId="0" applyFont="1" applyFill="1" applyBorder="1" applyAlignment="1">
      <alignment horizontal="center"/>
    </xf>
    <xf numFmtId="0" fontId="4" fillId="0" borderId="21" xfId="0" applyFont="1" applyFill="1" applyBorder="1" applyAlignment="1">
      <alignment horizontal="center"/>
    </xf>
    <xf numFmtId="0" fontId="6" fillId="35" borderId="115"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2" xfId="0" applyFont="1" applyFill="1" applyBorder="1" applyAlignment="1">
      <alignment horizontal="center" vertical="center" wrapText="1"/>
    </xf>
    <xf numFmtId="0" fontId="6" fillId="35" borderId="95" xfId="0" applyFont="1" applyFill="1" applyBorder="1" applyAlignment="1">
      <alignment horizontal="center" vertical="center" wrapText="1"/>
    </xf>
    <xf numFmtId="0" fontId="4" fillId="85" borderId="7" xfId="0" applyFont="1" applyFill="1" applyBorder="1" applyAlignment="1" applyProtection="1">
      <alignment horizontal="center" vertical="center" wrapText="1"/>
    </xf>
    <xf numFmtId="0" fontId="4" fillId="85" borderId="145" xfId="0" applyFont="1" applyFill="1" applyBorder="1" applyAlignment="1" applyProtection="1">
      <alignment horizontal="center" vertical="center" wrapText="1"/>
    </xf>
    <xf numFmtId="0" fontId="4" fillId="85" borderId="7" xfId="11" applyFont="1" applyFill="1" applyBorder="1" applyAlignment="1">
      <alignment horizontal="center" vertical="top"/>
    </xf>
    <xf numFmtId="0" fontId="6" fillId="86" borderId="62" xfId="0" applyFont="1" applyFill="1" applyBorder="1" applyAlignment="1" applyProtection="1">
      <alignment horizontal="center" vertical="center" wrapText="1"/>
    </xf>
    <xf numFmtId="0" fontId="6" fillId="86" borderId="154" xfId="0" applyFont="1" applyFill="1" applyBorder="1" applyAlignment="1" applyProtection="1">
      <alignment horizontal="center" vertical="center" wrapText="1"/>
    </xf>
    <xf numFmtId="0" fontId="100" fillId="3" borderId="65" xfId="13" applyFont="1" applyFill="1" applyBorder="1" applyAlignment="1" applyProtection="1">
      <alignment horizontal="center" vertical="center" wrapText="1"/>
      <protection locked="0"/>
    </xf>
    <xf numFmtId="0" fontId="100" fillId="3" borderId="6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164" fontId="15" fillId="0" borderId="88" xfId="1" applyNumberFormat="1" applyFont="1" applyFill="1" applyBorder="1" applyAlignment="1" applyProtection="1">
      <alignment horizontal="center" vertical="center" wrapText="1"/>
      <protection locked="0"/>
    </xf>
    <xf numFmtId="164" fontId="15" fillId="0" borderId="8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8"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103" xfId="0" applyFont="1" applyFill="1" applyBorder="1" applyAlignment="1">
      <alignment horizontal="center" vertical="center" wrapText="1"/>
    </xf>
    <xf numFmtId="0" fontId="14" fillId="0" borderId="53" xfId="0" applyFont="1" applyFill="1" applyBorder="1" applyAlignment="1">
      <alignment horizontal="left" vertical="center"/>
    </xf>
    <xf numFmtId="0" fontId="14" fillId="0" borderId="54"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1" xfId="0" applyFont="1" applyBorder="1" applyAlignment="1">
      <alignment horizontal="center" vertical="center" wrapText="1"/>
    </xf>
    <xf numFmtId="0" fontId="118" fillId="0" borderId="118" xfId="0" applyNumberFormat="1" applyFont="1" applyFill="1" applyBorder="1" applyAlignment="1">
      <alignment horizontal="left" vertical="center" wrapText="1"/>
    </xf>
    <xf numFmtId="0" fontId="118" fillId="0" borderId="119" xfId="0" applyNumberFormat="1" applyFont="1" applyFill="1" applyBorder="1" applyAlignment="1">
      <alignment horizontal="left" vertical="center" wrapText="1"/>
    </xf>
    <xf numFmtId="0" fontId="118" fillId="0" borderId="121" xfId="0" applyNumberFormat="1" applyFont="1" applyFill="1" applyBorder="1" applyAlignment="1">
      <alignment horizontal="left" vertical="center" wrapText="1"/>
    </xf>
    <xf numFmtId="0" fontId="118" fillId="0" borderId="122" xfId="0" applyNumberFormat="1" applyFont="1" applyFill="1" applyBorder="1" applyAlignment="1">
      <alignment horizontal="left" vertical="center" wrapText="1"/>
    </xf>
    <xf numFmtId="0" fontId="118" fillId="0" borderId="124" xfId="0" applyNumberFormat="1" applyFont="1" applyFill="1" applyBorder="1" applyAlignment="1">
      <alignment horizontal="left" vertical="center" wrapText="1"/>
    </xf>
    <xf numFmtId="0" fontId="118" fillId="0" borderId="125" xfId="0" applyNumberFormat="1" applyFont="1" applyFill="1" applyBorder="1" applyAlignment="1">
      <alignment horizontal="left" vertical="center" wrapText="1"/>
    </xf>
    <xf numFmtId="0" fontId="119" fillId="0" borderId="144" xfId="0" applyFont="1" applyFill="1" applyBorder="1" applyAlignment="1">
      <alignment horizontal="center" vertical="center" wrapText="1"/>
    </xf>
    <xf numFmtId="0" fontId="119" fillId="0" borderId="143" xfId="0" applyFont="1" applyFill="1" applyBorder="1" applyAlignment="1">
      <alignment horizontal="center" vertical="center" wrapText="1"/>
    </xf>
    <xf numFmtId="0" fontId="119" fillId="0" borderId="120" xfId="0" applyFont="1" applyFill="1" applyBorder="1" applyAlignment="1">
      <alignment horizontal="center" vertical="center" wrapText="1"/>
    </xf>
    <xf numFmtId="0" fontId="119" fillId="0" borderId="52" xfId="0" applyFont="1" applyFill="1" applyBorder="1" applyAlignment="1">
      <alignment horizontal="center" vertical="center" wrapText="1"/>
    </xf>
    <xf numFmtId="0" fontId="119" fillId="0" borderId="123"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5" fillId="0" borderId="146" xfId="0" applyFont="1" applyBorder="1" applyAlignment="1">
      <alignment horizontal="center" vertical="center" wrapText="1"/>
    </xf>
    <xf numFmtId="0" fontId="115" fillId="0" borderId="7" xfId="0" applyFont="1" applyBorder="1" applyAlignment="1">
      <alignment horizontal="center" vertical="center" wrapText="1"/>
    </xf>
    <xf numFmtId="0" fontId="115" fillId="0" borderId="145" xfId="0" applyFont="1" applyBorder="1" applyAlignment="1">
      <alignment horizontal="center" vertical="center" wrapText="1"/>
    </xf>
    <xf numFmtId="0" fontId="115" fillId="0" borderId="148" xfId="0" applyFont="1" applyBorder="1" applyAlignment="1">
      <alignment horizontal="center" vertical="center" wrapText="1"/>
    </xf>
    <xf numFmtId="0" fontId="115" fillId="0" borderId="147" xfId="0" applyFont="1" applyBorder="1" applyAlignment="1">
      <alignment horizontal="center" vertical="center" wrapText="1"/>
    </xf>
    <xf numFmtId="0" fontId="123" fillId="0" borderId="145" xfId="0" applyFont="1" applyFill="1" applyBorder="1" applyAlignment="1">
      <alignment horizontal="center" vertical="center"/>
    </xf>
    <xf numFmtId="0" fontId="117" fillId="0" borderId="144" xfId="0" applyFont="1" applyFill="1" applyBorder="1" applyAlignment="1">
      <alignment horizontal="center" vertical="center"/>
    </xf>
    <xf numFmtId="0" fontId="117" fillId="0" borderId="149" xfId="0" applyFont="1" applyFill="1" applyBorder="1" applyAlignment="1">
      <alignment horizontal="center" vertical="center"/>
    </xf>
    <xf numFmtId="0" fontId="117" fillId="0" borderId="52" xfId="0" applyFont="1" applyFill="1" applyBorder="1" applyAlignment="1">
      <alignment horizontal="center" vertical="center"/>
    </xf>
    <xf numFmtId="0" fontId="117" fillId="0" borderId="11" xfId="0" applyFont="1" applyFill="1" applyBorder="1" applyAlignment="1">
      <alignment horizontal="center" vertical="center"/>
    </xf>
    <xf numFmtId="0" fontId="118" fillId="0" borderId="145" xfId="0" applyFont="1" applyFill="1" applyBorder="1" applyAlignment="1">
      <alignment horizontal="center" vertical="center" wrapText="1"/>
    </xf>
    <xf numFmtId="0" fontId="118" fillId="0" borderId="144" xfId="0" applyFont="1" applyFill="1" applyBorder="1" applyAlignment="1">
      <alignment horizontal="center" vertical="center" wrapText="1"/>
    </xf>
    <xf numFmtId="0" fontId="118" fillId="0" borderId="149" xfId="0" applyFont="1" applyFill="1" applyBorder="1" applyAlignment="1">
      <alignment horizontal="center" vertical="center" wrapText="1"/>
    </xf>
    <xf numFmtId="0" fontId="118" fillId="0" borderId="126" xfId="0" applyFont="1" applyFill="1" applyBorder="1" applyAlignment="1">
      <alignment horizontal="center" vertical="center" wrapText="1"/>
    </xf>
    <xf numFmtId="0" fontId="118" fillId="0" borderId="127" xfId="0" applyFont="1" applyFill="1" applyBorder="1" applyAlignment="1">
      <alignment horizontal="center" vertical="center" wrapText="1"/>
    </xf>
    <xf numFmtId="0" fontId="118" fillId="0" borderId="52" xfId="0" applyFont="1" applyFill="1" applyBorder="1" applyAlignment="1">
      <alignment horizontal="center" vertical="center" wrapText="1"/>
    </xf>
    <xf numFmtId="0" fontId="118" fillId="0" borderId="11" xfId="0" applyFont="1" applyFill="1" applyBorder="1" applyAlignment="1">
      <alignment horizontal="center" vertical="center" wrapText="1"/>
    </xf>
    <xf numFmtId="0" fontId="115" fillId="0" borderId="148" xfId="0" applyFont="1" applyFill="1" applyBorder="1" applyAlignment="1">
      <alignment horizontal="center" vertical="center" wrapText="1"/>
    </xf>
    <xf numFmtId="0" fontId="115" fillId="0" borderId="150" xfId="0" applyFont="1" applyFill="1" applyBorder="1" applyAlignment="1">
      <alignment horizontal="center" vertical="center" wrapText="1"/>
    </xf>
    <xf numFmtId="0" fontId="118" fillId="0" borderId="128" xfId="0" applyFont="1" applyFill="1" applyBorder="1" applyAlignment="1">
      <alignment horizontal="center" vertical="center" wrapText="1"/>
    </xf>
    <xf numFmtId="0" fontId="118" fillId="0" borderId="7" xfId="0" applyFont="1" applyFill="1" applyBorder="1" applyAlignment="1">
      <alignment horizontal="center" vertical="center" wrapText="1"/>
    </xf>
    <xf numFmtId="0" fontId="115" fillId="0" borderId="128" xfId="0" applyFont="1" applyFill="1" applyBorder="1" applyAlignment="1">
      <alignment horizontal="center" vertical="center" wrapText="1"/>
    </xf>
    <xf numFmtId="0" fontId="115" fillId="0" borderId="144" xfId="0" applyFont="1" applyFill="1" applyBorder="1" applyAlignment="1">
      <alignment horizontal="center" vertical="center" wrapText="1"/>
    </xf>
    <xf numFmtId="0" fontId="115" fillId="0" borderId="143" xfId="0" applyFont="1" applyFill="1" applyBorder="1" applyAlignment="1">
      <alignment horizontal="center" vertical="center" wrapText="1"/>
    </xf>
    <xf numFmtId="0" fontId="115" fillId="0" borderId="149" xfId="0" applyFont="1" applyFill="1" applyBorder="1" applyAlignment="1">
      <alignment horizontal="center" vertical="center" wrapText="1"/>
    </xf>
    <xf numFmtId="0" fontId="115" fillId="0" borderId="11" xfId="0" applyFont="1" applyBorder="1" applyAlignment="1">
      <alignment horizontal="center" vertical="center" wrapText="1"/>
    </xf>
    <xf numFmtId="0" fontId="115" fillId="0" borderId="154" xfId="0" applyFont="1" applyBorder="1" applyAlignment="1">
      <alignment horizontal="center" vertical="center" wrapText="1"/>
    </xf>
    <xf numFmtId="0" fontId="115" fillId="0" borderId="53" xfId="0" applyFont="1" applyFill="1" applyBorder="1" applyAlignment="1">
      <alignment horizontal="center" vertical="center" wrapText="1"/>
    </xf>
    <xf numFmtId="0" fontId="115" fillId="0" borderId="54" xfId="0" applyFont="1" applyFill="1" applyBorder="1" applyAlignment="1">
      <alignment horizontal="center" vertical="center" wrapText="1"/>
    </xf>
    <xf numFmtId="0" fontId="115" fillId="0" borderId="103" xfId="0" applyFont="1" applyFill="1" applyBorder="1" applyAlignment="1">
      <alignment horizontal="center" vertical="center" wrapText="1"/>
    </xf>
    <xf numFmtId="0" fontId="118" fillId="0" borderId="53" xfId="0" applyNumberFormat="1" applyFont="1" applyFill="1" applyBorder="1" applyAlignment="1">
      <alignment horizontal="left" vertical="top" wrapText="1"/>
    </xf>
    <xf numFmtId="0" fontId="118" fillId="0" borderId="103" xfId="0" applyNumberFormat="1" applyFont="1" applyFill="1" applyBorder="1" applyAlignment="1">
      <alignment horizontal="left" vertical="top" wrapText="1"/>
    </xf>
    <xf numFmtId="0" fontId="118" fillId="0" borderId="61" xfId="0" applyNumberFormat="1" applyFont="1" applyFill="1" applyBorder="1" applyAlignment="1">
      <alignment horizontal="left" vertical="top" wrapText="1"/>
    </xf>
    <xf numFmtId="0" fontId="118" fillId="0" borderId="90" xfId="0" applyNumberFormat="1" applyFont="1" applyFill="1" applyBorder="1" applyAlignment="1">
      <alignment horizontal="left" vertical="top" wrapText="1"/>
    </xf>
    <xf numFmtId="0" fontId="118" fillId="0" borderId="117" xfId="0" applyNumberFormat="1" applyFont="1" applyFill="1" applyBorder="1" applyAlignment="1">
      <alignment horizontal="left" vertical="top" wrapText="1"/>
    </xf>
    <xf numFmtId="0" fontId="118" fillId="0" borderId="156" xfId="0" applyNumberFormat="1" applyFont="1" applyFill="1" applyBorder="1" applyAlignment="1">
      <alignment horizontal="left" vertical="top" wrapText="1"/>
    </xf>
    <xf numFmtId="0" fontId="115" fillId="0" borderId="146" xfId="0" applyFont="1" applyFill="1" applyBorder="1" applyAlignment="1">
      <alignment horizontal="center" vertical="center" wrapText="1"/>
    </xf>
    <xf numFmtId="0" fontId="118" fillId="0" borderId="157" xfId="0" applyFont="1" applyFill="1" applyBorder="1" applyAlignment="1">
      <alignment horizontal="center" vertical="center" wrapText="1"/>
    </xf>
    <xf numFmtId="0" fontId="118" fillId="0" borderId="67" xfId="0" applyFont="1" applyFill="1" applyBorder="1" applyAlignment="1">
      <alignment horizontal="center" vertical="center" wrapText="1"/>
    </xf>
    <xf numFmtId="0" fontId="115" fillId="0" borderId="144" xfId="0" applyFont="1" applyBorder="1" applyAlignment="1">
      <alignment horizontal="center" vertical="top" wrapText="1"/>
    </xf>
    <xf numFmtId="0" fontId="115" fillId="0" borderId="143" xfId="0" applyFont="1" applyBorder="1" applyAlignment="1">
      <alignment horizontal="center" vertical="top" wrapText="1"/>
    </xf>
    <xf numFmtId="0" fontId="115" fillId="0" borderId="144" xfId="0" applyFont="1" applyFill="1" applyBorder="1" applyAlignment="1">
      <alignment horizontal="center" vertical="top" wrapText="1"/>
    </xf>
    <xf numFmtId="0" fontId="115" fillId="0" borderId="150" xfId="0" applyFont="1" applyFill="1" applyBorder="1" applyAlignment="1">
      <alignment horizontal="center" vertical="top" wrapText="1"/>
    </xf>
    <xf numFmtId="0" fontId="115" fillId="0" borderId="147" xfId="0" applyFont="1" applyFill="1" applyBorder="1" applyAlignment="1">
      <alignment horizontal="center" vertical="top" wrapText="1"/>
    </xf>
    <xf numFmtId="0" fontId="104" fillId="0" borderId="129" xfId="0" applyNumberFormat="1" applyFont="1" applyFill="1" applyBorder="1" applyAlignment="1">
      <alignment horizontal="left" vertical="top" wrapText="1"/>
    </xf>
    <xf numFmtId="0" fontId="104" fillId="0" borderId="130" xfId="0" applyNumberFormat="1" applyFont="1" applyFill="1" applyBorder="1" applyAlignment="1">
      <alignment horizontal="left" vertical="top" wrapText="1"/>
    </xf>
    <xf numFmtId="0" fontId="121" fillId="0" borderId="145" xfId="0" applyFont="1" applyBorder="1" applyAlignment="1">
      <alignment horizontal="center" vertical="center"/>
    </xf>
    <xf numFmtId="0" fontId="120" fillId="0" borderId="145" xfId="0" applyFont="1" applyBorder="1" applyAlignment="1">
      <alignment horizontal="center" vertical="center" wrapText="1"/>
    </xf>
    <xf numFmtId="0" fontId="120" fillId="0" borderId="146" xfId="0" applyFont="1" applyBorder="1" applyAlignment="1">
      <alignment horizontal="center" vertical="center" wrapText="1"/>
    </xf>
    <xf numFmtId="0" fontId="104" fillId="0" borderId="68" xfId="0" applyFont="1" applyFill="1" applyBorder="1" applyAlignment="1">
      <alignment horizontal="center" vertical="center"/>
    </xf>
    <xf numFmtId="0" fontId="104" fillId="0" borderId="69" xfId="0" applyFont="1" applyFill="1" applyBorder="1" applyAlignment="1">
      <alignment horizontal="center" vertical="center"/>
    </xf>
    <xf numFmtId="0" fontId="104" fillId="0" borderId="70" xfId="0" applyFont="1" applyFill="1" applyBorder="1" applyAlignment="1">
      <alignment horizontal="center" vertical="center"/>
    </xf>
    <xf numFmtId="0" fontId="105" fillId="0" borderId="96" xfId="0" applyFont="1" applyFill="1" applyBorder="1" applyAlignment="1">
      <alignment horizontal="left" vertical="center" wrapText="1"/>
    </xf>
    <xf numFmtId="0" fontId="104" fillId="75" borderId="71" xfId="0" applyFont="1" applyFill="1" applyBorder="1" applyAlignment="1">
      <alignment horizontal="center" vertical="center" wrapText="1"/>
    </xf>
    <xf numFmtId="0" fontId="104" fillId="75" borderId="72" xfId="0" applyFont="1" applyFill="1" applyBorder="1" applyAlignment="1">
      <alignment horizontal="center" vertical="center" wrapText="1"/>
    </xf>
    <xf numFmtId="0" fontId="104" fillId="75" borderId="73" xfId="0" applyFont="1" applyFill="1" applyBorder="1" applyAlignment="1">
      <alignment horizontal="center" vertical="center" wrapText="1"/>
    </xf>
    <xf numFmtId="0" fontId="105" fillId="0" borderId="52" xfId="0" applyFont="1" applyFill="1" applyBorder="1" applyAlignment="1">
      <alignment horizontal="left" vertical="center" wrapText="1"/>
    </xf>
    <xf numFmtId="0" fontId="105" fillId="0" borderId="11" xfId="0" applyFont="1" applyFill="1" applyBorder="1" applyAlignment="1">
      <alignment horizontal="left" vertical="center" wrapText="1"/>
    </xf>
    <xf numFmtId="0" fontId="105" fillId="0" borderId="97" xfId="0" applyFont="1" applyFill="1" applyBorder="1" applyAlignment="1">
      <alignment horizontal="left" vertical="center" wrapText="1"/>
    </xf>
    <xf numFmtId="0" fontId="105" fillId="0" borderId="95" xfId="0" applyFont="1" applyFill="1" applyBorder="1" applyAlignment="1">
      <alignment horizontal="left" vertical="center" wrapText="1"/>
    </xf>
    <xf numFmtId="0" fontId="154" fillId="3" borderId="97" xfId="0" applyFont="1" applyFill="1" applyBorder="1" applyAlignment="1">
      <alignment vertical="center" wrapText="1"/>
    </xf>
    <xf numFmtId="0" fontId="154" fillId="3" borderId="95" xfId="0" applyFont="1" applyFill="1" applyBorder="1" applyAlignment="1">
      <alignment vertical="center" wrapText="1"/>
    </xf>
    <xf numFmtId="0" fontId="105" fillId="3" borderId="97" xfId="0" applyFont="1" applyFill="1" applyBorder="1" applyAlignment="1">
      <alignment vertical="center" wrapText="1"/>
    </xf>
    <xf numFmtId="0" fontId="105" fillId="3" borderId="95" xfId="0" applyFont="1" applyFill="1" applyBorder="1" applyAlignment="1">
      <alignment vertical="center" wrapText="1"/>
    </xf>
    <xf numFmtId="0" fontId="105" fillId="0" borderId="97" xfId="0" applyFont="1" applyFill="1" applyBorder="1" applyAlignment="1">
      <alignment horizontal="left"/>
    </xf>
    <xf numFmtId="0" fontId="105" fillId="0" borderId="95" xfId="0" applyFont="1" applyFill="1" applyBorder="1" applyAlignment="1">
      <alignment horizontal="left"/>
    </xf>
    <xf numFmtId="0" fontId="105" fillId="0" borderId="97" xfId="0" applyFont="1" applyFill="1" applyBorder="1" applyAlignment="1">
      <alignment vertical="center" wrapText="1"/>
    </xf>
    <xf numFmtId="0" fontId="105" fillId="0" borderId="95" xfId="0" applyFont="1" applyFill="1" applyBorder="1" applyAlignment="1">
      <alignment vertical="center" wrapText="1"/>
    </xf>
    <xf numFmtId="0" fontId="105" fillId="0" borderId="138" xfId="0" applyFont="1" applyFill="1" applyBorder="1" applyAlignment="1">
      <alignment horizontal="left" vertical="center" wrapText="1"/>
    </xf>
    <xf numFmtId="0" fontId="105" fillId="0" borderId="139" xfId="0" applyFont="1" applyFill="1" applyBorder="1" applyAlignment="1">
      <alignment horizontal="left" vertical="center" wrapText="1"/>
    </xf>
    <xf numFmtId="0" fontId="105" fillId="0" borderId="140" xfId="0" applyFont="1" applyFill="1" applyBorder="1" applyAlignment="1">
      <alignment horizontal="left" vertical="center" wrapText="1"/>
    </xf>
    <xf numFmtId="0" fontId="105" fillId="3" borderId="75" xfId="0" applyFont="1" applyFill="1" applyBorder="1" applyAlignment="1">
      <alignment horizontal="left" vertical="center" wrapText="1"/>
    </xf>
    <xf numFmtId="0" fontId="105" fillId="3" borderId="76" xfId="0" applyFont="1" applyFill="1" applyBorder="1" applyAlignment="1">
      <alignment horizontal="left" vertical="center" wrapText="1"/>
    </xf>
    <xf numFmtId="0" fontId="105" fillId="0" borderId="78" xfId="0" applyFont="1" applyFill="1" applyBorder="1" applyAlignment="1">
      <alignment horizontal="left" vertical="center" wrapText="1"/>
    </xf>
    <xf numFmtId="0" fontId="105" fillId="0" borderId="79" xfId="0" applyFont="1" applyFill="1" applyBorder="1" applyAlignment="1">
      <alignment horizontal="left" vertical="center" wrapText="1"/>
    </xf>
    <xf numFmtId="0" fontId="105" fillId="0" borderId="52" xfId="0" applyFont="1" applyFill="1" applyBorder="1" applyAlignment="1">
      <alignment vertical="center" wrapText="1"/>
    </xf>
    <xf numFmtId="0" fontId="105" fillId="0" borderId="11" xfId="0" applyFont="1" applyFill="1" applyBorder="1" applyAlignment="1">
      <alignment vertical="center" wrapText="1"/>
    </xf>
    <xf numFmtId="0" fontId="105" fillId="0" borderId="75" xfId="0" applyFont="1" applyFill="1" applyBorder="1" applyAlignment="1">
      <alignment horizontal="left" vertical="center" wrapText="1"/>
    </xf>
    <xf numFmtId="0" fontId="105" fillId="0" borderId="76" xfId="0" applyFont="1" applyFill="1" applyBorder="1" applyAlignment="1">
      <alignment horizontal="left" vertical="center" wrapText="1"/>
    </xf>
    <xf numFmtId="0" fontId="154" fillId="3" borderId="97" xfId="0" applyFont="1" applyFill="1" applyBorder="1" applyAlignment="1">
      <alignment horizontal="left" vertical="center" wrapText="1"/>
    </xf>
    <xf numFmtId="0" fontId="154" fillId="3" borderId="95" xfId="0" applyFont="1" applyFill="1" applyBorder="1" applyAlignment="1">
      <alignment horizontal="left" vertical="center" wrapText="1"/>
    </xf>
    <xf numFmtId="0" fontId="105" fillId="3" borderId="97" xfId="0" applyFont="1" applyFill="1" applyBorder="1" applyAlignment="1">
      <alignment horizontal="left" vertical="center" wrapText="1"/>
    </xf>
    <xf numFmtId="0" fontId="105" fillId="3" borderId="95" xfId="0" applyFont="1" applyFill="1" applyBorder="1" applyAlignment="1">
      <alignment horizontal="left" vertical="center" wrapText="1"/>
    </xf>
    <xf numFmtId="0" fontId="105" fillId="0" borderId="148" xfId="0" applyFont="1" applyFill="1" applyBorder="1" applyAlignment="1">
      <alignment horizontal="left" vertical="center" wrapText="1"/>
    </xf>
    <xf numFmtId="0" fontId="105" fillId="0" borderId="147" xfId="0" applyFont="1" applyFill="1" applyBorder="1" applyAlignment="1">
      <alignment horizontal="left" vertical="center" wrapText="1"/>
    </xf>
    <xf numFmtId="0" fontId="104" fillId="75" borderId="80" xfId="0" applyFont="1" applyFill="1" applyBorder="1" applyAlignment="1">
      <alignment horizontal="center" vertical="center" wrapText="1"/>
    </xf>
    <xf numFmtId="0" fontId="104" fillId="75" borderId="0" xfId="0" applyFont="1" applyFill="1" applyBorder="1" applyAlignment="1">
      <alignment horizontal="center" vertical="center" wrapText="1"/>
    </xf>
    <xf numFmtId="0" fontId="104" fillId="75" borderId="81" xfId="0" applyFont="1" applyFill="1" applyBorder="1" applyAlignment="1">
      <alignment horizontal="center" vertical="center" wrapText="1"/>
    </xf>
    <xf numFmtId="0" fontId="104" fillId="75" borderId="85" xfId="0" applyFont="1" applyFill="1" applyBorder="1" applyAlignment="1">
      <alignment horizontal="center" vertical="center"/>
    </xf>
    <xf numFmtId="0" fontId="104" fillId="75" borderId="86" xfId="0" applyFont="1" applyFill="1" applyBorder="1" applyAlignment="1">
      <alignment horizontal="center" vertical="center"/>
    </xf>
    <xf numFmtId="0" fontId="104" fillId="75" borderId="87" xfId="0" applyFont="1" applyFill="1" applyBorder="1" applyAlignment="1">
      <alignment horizontal="center" vertical="center"/>
    </xf>
    <xf numFmtId="0" fontId="104" fillId="75" borderId="145" xfId="0" applyFont="1" applyFill="1" applyBorder="1" applyAlignment="1">
      <alignment horizontal="center" vertical="center" wrapText="1"/>
    </xf>
    <xf numFmtId="0" fontId="104" fillId="0" borderId="145" xfId="0" applyFont="1" applyFill="1" applyBorder="1" applyAlignment="1">
      <alignment horizontal="center" vertical="center"/>
    </xf>
    <xf numFmtId="0" fontId="105" fillId="0" borderId="148" xfId="13" applyFont="1" applyFill="1" applyBorder="1" applyAlignment="1" applyProtection="1">
      <alignment horizontal="left" vertical="top" wrapText="1"/>
      <protection locked="0"/>
    </xf>
    <xf numFmtId="0" fontId="105" fillId="0" borderId="147" xfId="13" applyFont="1" applyFill="1" applyBorder="1" applyAlignment="1" applyProtection="1">
      <alignment horizontal="left" vertical="top" wrapText="1"/>
      <protection locked="0"/>
    </xf>
    <xf numFmtId="0" fontId="105" fillId="3" borderId="148" xfId="13" applyFont="1" applyFill="1" applyBorder="1" applyAlignment="1" applyProtection="1">
      <alignment horizontal="left" vertical="top" wrapText="1"/>
      <protection locked="0"/>
    </xf>
    <xf numFmtId="0" fontId="105" fillId="3" borderId="147" xfId="13" applyFont="1" applyFill="1" applyBorder="1" applyAlignment="1" applyProtection="1">
      <alignment horizontal="left" vertical="top" wrapText="1"/>
      <protection locked="0"/>
    </xf>
    <xf numFmtId="0" fontId="104" fillId="0" borderId="83" xfId="0" applyFont="1" applyFill="1" applyBorder="1" applyAlignment="1">
      <alignment horizontal="center" vertical="center"/>
    </xf>
    <xf numFmtId="49" fontId="105" fillId="0" borderId="0" xfId="0" applyNumberFormat="1" applyFont="1" applyFill="1" applyBorder="1" applyAlignment="1">
      <alignment horizontal="center" vertical="center"/>
    </xf>
    <xf numFmtId="0" fontId="104" fillId="75" borderId="148" xfId="0" applyFont="1" applyFill="1" applyBorder="1" applyAlignment="1">
      <alignment horizontal="center" vertical="center" wrapText="1"/>
    </xf>
    <xf numFmtId="0" fontId="104" fillId="75" borderId="147" xfId="0" applyFont="1" applyFill="1" applyBorder="1" applyAlignment="1">
      <alignment horizontal="center" vertical="center" wrapText="1"/>
    </xf>
    <xf numFmtId="0" fontId="105" fillId="0" borderId="148" xfId="0" applyNumberFormat="1" applyFont="1" applyFill="1" applyBorder="1" applyAlignment="1">
      <alignment horizontal="left" vertical="center" wrapText="1"/>
    </xf>
    <xf numFmtId="0" fontId="105" fillId="0" borderId="147" xfId="0" applyNumberFormat="1" applyFont="1" applyFill="1" applyBorder="1" applyAlignment="1">
      <alignment horizontal="left" vertical="center" wrapText="1"/>
    </xf>
    <xf numFmtId="0" fontId="105" fillId="0" borderId="145" xfId="0" applyFont="1" applyFill="1" applyBorder="1" applyAlignment="1">
      <alignment horizontal="left" vertical="top" wrapText="1"/>
    </xf>
    <xf numFmtId="0" fontId="105" fillId="0" borderId="148" xfId="0" applyFont="1" applyFill="1" applyBorder="1" applyAlignment="1">
      <alignment horizontal="left" vertical="top" wrapText="1"/>
    </xf>
    <xf numFmtId="0" fontId="105" fillId="0" borderId="145" xfId="0" applyFont="1" applyFill="1" applyBorder="1" applyAlignment="1">
      <alignment horizontal="left" vertical="center" wrapText="1"/>
    </xf>
    <xf numFmtId="0" fontId="105" fillId="0" borderId="145" xfId="0" applyNumberFormat="1" applyFont="1" applyFill="1" applyBorder="1" applyAlignment="1">
      <alignment horizontal="left" vertical="top" wrapText="1"/>
    </xf>
    <xf numFmtId="0" fontId="105" fillId="0" borderId="145" xfId="0" applyFont="1" applyBorder="1" applyAlignment="1">
      <alignment horizontal="center"/>
    </xf>
    <xf numFmtId="0" fontId="154" fillId="0" borderId="148" xfId="13" applyFont="1" applyFill="1" applyBorder="1" applyAlignment="1" applyProtection="1">
      <alignment horizontal="left" vertical="top" wrapText="1"/>
      <protection locked="0"/>
    </xf>
    <xf numFmtId="0" fontId="154" fillId="0" borderId="147" xfId="13" applyFont="1" applyFill="1" applyBorder="1" applyAlignment="1" applyProtection="1">
      <alignment horizontal="left" vertical="top" wrapText="1"/>
      <protection locked="0"/>
    </xf>
    <xf numFmtId="0" fontId="105" fillId="0" borderId="148" xfId="0" applyNumberFormat="1" applyFont="1" applyFill="1" applyBorder="1" applyAlignment="1">
      <alignment horizontal="left" vertical="top" wrapText="1"/>
    </xf>
    <xf numFmtId="0" fontId="105" fillId="0" borderId="147" xfId="0" applyNumberFormat="1" applyFont="1" applyFill="1" applyBorder="1" applyAlignment="1">
      <alignment horizontal="left" vertical="top" wrapText="1"/>
    </xf>
    <xf numFmtId="43" fontId="4" fillId="0" borderId="0" xfId="0" applyNumberFormat="1" applyFont="1"/>
    <xf numFmtId="43" fontId="0" fillId="0" borderId="0" xfId="0" applyNumberFormat="1"/>
    <xf numFmtId="43" fontId="22" fillId="0" borderId="0" xfId="0" applyNumberFormat="1" applyFont="1"/>
    <xf numFmtId="43" fontId="9" fillId="0" borderId="0" xfId="0" applyNumberFormat="1" applyFont="1"/>
    <xf numFmtId="43" fontId="7" fillId="0" borderId="0" xfId="0" applyNumberFormat="1" applyFont="1"/>
  </cellXfs>
  <cellStyles count="21417">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15" xfId="21415"/>
    <cellStyle name="Normal 4 16" xfId="21416"/>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8"/>
  <sheetViews>
    <sheetView tabSelected="1" zoomScaleNormal="100" workbookViewId="0">
      <pane xSplit="1" ySplit="7" topLeftCell="B8" activePane="bottomRight" state="frozen"/>
      <selection activeCell="E6" sqref="E6"/>
      <selection pane="topRight" activeCell="E6" sqref="E6"/>
      <selection pane="bottomLeft" activeCell="E6" sqref="E6"/>
      <selection pane="bottomRight" activeCell="B8" sqref="B7:B8"/>
    </sheetView>
  </sheetViews>
  <sheetFormatPr defaultRowHeight="15"/>
  <cols>
    <col min="1" max="1" width="10.140625" style="2" customWidth="1"/>
    <col min="2" max="2" width="153" bestFit="1" customWidth="1"/>
    <col min="3" max="3" width="39.42578125" customWidth="1"/>
    <col min="7" max="7" width="25" customWidth="1"/>
  </cols>
  <sheetData>
    <row r="1" spans="1:3" ht="15.75">
      <c r="A1" s="9"/>
      <c r="B1" s="101" t="s">
        <v>148</v>
      </c>
      <c r="C1" s="53"/>
    </row>
    <row r="2" spans="1:3" s="98" customFormat="1" ht="15.75">
      <c r="A2" s="142">
        <v>1</v>
      </c>
      <c r="B2" s="99" t="s">
        <v>149</v>
      </c>
      <c r="C2" s="96" t="s">
        <v>1000</v>
      </c>
    </row>
    <row r="3" spans="1:3" s="98" customFormat="1" ht="15.75">
      <c r="A3" s="142">
        <v>2</v>
      </c>
      <c r="B3" s="100" t="s">
        <v>150</v>
      </c>
      <c r="C3" s="96" t="s">
        <v>1001</v>
      </c>
    </row>
    <row r="4" spans="1:3" s="98" customFormat="1" ht="15.75">
      <c r="A4" s="142">
        <v>3</v>
      </c>
      <c r="B4" s="100" t="s">
        <v>151</v>
      </c>
      <c r="C4" s="96" t="s">
        <v>1002</v>
      </c>
    </row>
    <row r="5" spans="1:3" s="98" customFormat="1" ht="15.75">
      <c r="A5" s="143">
        <v>4</v>
      </c>
      <c r="B5" s="103" t="s">
        <v>152</v>
      </c>
      <c r="C5" s="96" t="s">
        <v>1003</v>
      </c>
    </row>
    <row r="6" spans="1:3" s="102" customFormat="1" ht="65.25" customHeight="1">
      <c r="A6" s="796" t="s">
        <v>309</v>
      </c>
      <c r="B6" s="797"/>
      <c r="C6" s="797"/>
    </row>
    <row r="7" spans="1:3">
      <c r="A7" s="221" t="s">
        <v>240</v>
      </c>
      <c r="B7" s="222" t="s">
        <v>153</v>
      </c>
    </row>
    <row r="8" spans="1:3">
      <c r="A8" s="223">
        <v>1</v>
      </c>
      <c r="B8" s="219" t="s">
        <v>128</v>
      </c>
    </row>
    <row r="9" spans="1:3">
      <c r="A9" s="223">
        <v>2</v>
      </c>
      <c r="B9" s="219" t="s">
        <v>154</v>
      </c>
    </row>
    <row r="10" spans="1:3">
      <c r="A10" s="223">
        <v>3</v>
      </c>
      <c r="B10" s="219" t="s">
        <v>155</v>
      </c>
    </row>
    <row r="11" spans="1:3">
      <c r="A11" s="223">
        <v>4</v>
      </c>
      <c r="B11" s="219" t="s">
        <v>156</v>
      </c>
      <c r="C11" s="97"/>
    </row>
    <row r="12" spans="1:3">
      <c r="A12" s="223">
        <v>5</v>
      </c>
      <c r="B12" s="219" t="s">
        <v>96</v>
      </c>
    </row>
    <row r="13" spans="1:3">
      <c r="A13" s="223">
        <v>6</v>
      </c>
      <c r="B13" s="224" t="s">
        <v>80</v>
      </c>
    </row>
    <row r="14" spans="1:3">
      <c r="A14" s="223">
        <v>7</v>
      </c>
      <c r="B14" s="219" t="s">
        <v>157</v>
      </c>
    </row>
    <row r="15" spans="1:3">
      <c r="A15" s="223">
        <v>8</v>
      </c>
      <c r="B15" s="219" t="s">
        <v>160</v>
      </c>
    </row>
    <row r="16" spans="1:3">
      <c r="A16" s="223">
        <v>9</v>
      </c>
      <c r="B16" s="219" t="s">
        <v>74</v>
      </c>
    </row>
    <row r="17" spans="1:2">
      <c r="A17" s="225" t="s">
        <v>366</v>
      </c>
      <c r="B17" s="219" t="s">
        <v>346</v>
      </c>
    </row>
    <row r="18" spans="1:2" s="3" customFormat="1">
      <c r="A18" s="227">
        <v>9.1999999999999993</v>
      </c>
      <c r="B18" s="574" t="s">
        <v>946</v>
      </c>
    </row>
    <row r="19" spans="1:2" s="3" customFormat="1">
      <c r="A19" s="227">
        <v>9.3000000000000007</v>
      </c>
      <c r="B19" s="574" t="s">
        <v>947</v>
      </c>
    </row>
    <row r="20" spans="1:2">
      <c r="A20" s="223">
        <v>10</v>
      </c>
      <c r="B20" s="219" t="s">
        <v>161</v>
      </c>
    </row>
    <row r="21" spans="1:2">
      <c r="A21" s="223">
        <v>11</v>
      </c>
      <c r="B21" s="224" t="s">
        <v>144</v>
      </c>
    </row>
    <row r="22" spans="1:2">
      <c r="A22" s="223">
        <v>12</v>
      </c>
      <c r="B22" s="224" t="s">
        <v>141</v>
      </c>
    </row>
    <row r="23" spans="1:2">
      <c r="A23" s="223">
        <v>13</v>
      </c>
      <c r="B23" s="226" t="s">
        <v>285</v>
      </c>
    </row>
    <row r="24" spans="1:2">
      <c r="A24" s="223">
        <v>14</v>
      </c>
      <c r="B24" s="219" t="s">
        <v>339</v>
      </c>
    </row>
    <row r="25" spans="1:2">
      <c r="A25" s="227">
        <v>15</v>
      </c>
      <c r="B25" s="219" t="s">
        <v>73</v>
      </c>
    </row>
    <row r="26" spans="1:2">
      <c r="A26" s="227">
        <v>15.1</v>
      </c>
      <c r="B26" s="219" t="s">
        <v>375</v>
      </c>
    </row>
    <row r="27" spans="1:2">
      <c r="A27" s="573">
        <v>15.2</v>
      </c>
      <c r="B27" s="574" t="s">
        <v>970</v>
      </c>
    </row>
    <row r="28" spans="1:2">
      <c r="A28" s="227">
        <v>16</v>
      </c>
      <c r="B28" s="219" t="s">
        <v>422</v>
      </c>
    </row>
    <row r="29" spans="1:2">
      <c r="A29" s="227">
        <v>17</v>
      </c>
      <c r="B29" s="219" t="s">
        <v>646</v>
      </c>
    </row>
    <row r="30" spans="1:2">
      <c r="A30" s="227">
        <v>18</v>
      </c>
      <c r="B30" s="219" t="s">
        <v>906</v>
      </c>
    </row>
    <row r="31" spans="1:2">
      <c r="A31" s="227">
        <v>19</v>
      </c>
      <c r="B31" s="219" t="s">
        <v>907</v>
      </c>
    </row>
    <row r="32" spans="1:2">
      <c r="A32" s="227">
        <v>20</v>
      </c>
      <c r="B32" s="219" t="s">
        <v>908</v>
      </c>
    </row>
    <row r="33" spans="1:2">
      <c r="A33" s="227">
        <v>21</v>
      </c>
      <c r="B33" s="219" t="s">
        <v>515</v>
      </c>
    </row>
    <row r="34" spans="1:2">
      <c r="A34" s="227">
        <v>22</v>
      </c>
      <c r="B34" s="219" t="s">
        <v>909</v>
      </c>
    </row>
    <row r="35" spans="1:2" ht="25.5">
      <c r="A35" s="227">
        <v>23</v>
      </c>
      <c r="B35" s="531" t="s">
        <v>905</v>
      </c>
    </row>
    <row r="36" spans="1:2">
      <c r="A36" s="227">
        <v>24</v>
      </c>
      <c r="B36" s="219" t="s">
        <v>910</v>
      </c>
    </row>
    <row r="37" spans="1:2">
      <c r="A37" s="227">
        <v>25</v>
      </c>
      <c r="B37" s="219" t="s">
        <v>911</v>
      </c>
    </row>
    <row r="38" spans="1:2">
      <c r="A38" s="223">
        <v>26</v>
      </c>
      <c r="B38" s="219" t="s">
        <v>691</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2" location="'12. CRM'!A1" display="საკრედიტო რისკის მიტიგაცია"/>
    <hyperlink ref="B21" location="'11. CRWA'!A1" display="საკრედიტო რისკის მიხედვით შეწონილი რისკის პოზიციები"/>
    <hyperlink ref="B23" location="'13. CRME'!A1" display="სტანდარტიზებული მიდგომა - საკრედიტო რისკი საკრედიტო რისკის მიტიგაციის ეფექტი"/>
    <hyperlink ref="B25" location="'15. CCR'!A1" display="კონტრაგენტთან დაკავშირებული საკრედიტო რისკის მიხედვით შეწონილი რისკის პოზიციები"/>
    <hyperlink ref="B24"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6" location="'15.1. LR'!A1" display="ლევერიჯის კოეფიციენტი"/>
    <hyperlink ref="B28" location="'16. NSFR'!A1" display="წმინდა სტაბილური დაფინანსების კოეფიციენტი"/>
    <hyperlink ref="B29" location="' 17. Residual Maturity'!A1" display="რისკის პოზიციის ღირებულება ნარჩენი ვადიანობის  და რისკის კლასების მიხედვით"/>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3" location="'21. NPL'!A1" display="უმოქმედო სესხების ცვლილება"/>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2" location="'20. Reserves'!A1" display="რეზერვის ცვლილება სესხებზე და კორპორატიულ სავალო ფასიანი ქაღალდებზე"/>
    <hyperlink ref="B38" location="'26. Retail Products'!A1" display="ზოგადი ინფორმაცია საცალო პროდუქტებზე"/>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hyperlink ref="B27" location="'15.2. CVA'!A1" display="საკრედიტო გადაფასების კორექტირება"/>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6"/>
  <sheetViews>
    <sheetView zoomScale="80" zoomScaleNormal="80" workbookViewId="0">
      <pane xSplit="1" ySplit="5" topLeftCell="B30" activePane="bottomRight" state="frozen"/>
      <selection activeCell="B1" sqref="B1"/>
      <selection pane="topRight" activeCell="B1" sqref="B1"/>
      <selection pane="bottomLeft" activeCell="B1" sqref="B1"/>
      <selection pane="bottomRight" activeCell="B1" sqref="B1"/>
    </sheetView>
  </sheetViews>
  <sheetFormatPr defaultRowHeight="15"/>
  <cols>
    <col min="1" max="1" width="9.5703125" style="5" bestFit="1" customWidth="1"/>
    <col min="2" max="2" width="132.42578125" style="2" customWidth="1"/>
    <col min="3" max="3" width="18.42578125" style="2" customWidth="1"/>
  </cols>
  <sheetData>
    <row r="1" spans="1:6" ht="15.75">
      <c r="A1" s="16" t="s">
        <v>97</v>
      </c>
      <c r="B1" s="992" t="str">
        <f>'1. key ratios'!B1</f>
        <v>სს "ხალიკ ბანკი საქართველო"</v>
      </c>
      <c r="D1" s="2"/>
      <c r="E1" s="2"/>
      <c r="F1" s="2"/>
    </row>
    <row r="2" spans="1:6" s="20" customFormat="1" ht="15.75" customHeight="1">
      <c r="A2" s="20" t="s">
        <v>98</v>
      </c>
      <c r="B2" s="265">
        <f>'1. key ratios'!B2</f>
        <v>45747</v>
      </c>
    </row>
    <row r="3" spans="1:6" s="20" customFormat="1" ht="15.75" customHeight="1"/>
    <row r="4" spans="1:6" ht="15.75" thickBot="1">
      <c r="A4" s="5" t="s">
        <v>246</v>
      </c>
      <c r="B4" s="28" t="s">
        <v>74</v>
      </c>
    </row>
    <row r="5" spans="1:6">
      <c r="A5" s="73" t="s">
        <v>25</v>
      </c>
      <c r="B5" s="74"/>
      <c r="C5" s="75" t="s">
        <v>26</v>
      </c>
    </row>
    <row r="6" spans="1:6">
      <c r="A6" s="76">
        <v>1</v>
      </c>
      <c r="B6" s="49" t="s">
        <v>27</v>
      </c>
      <c r="C6" s="676">
        <f>SUM(C7:C11)</f>
        <v>199389862.94</v>
      </c>
    </row>
    <row r="7" spans="1:6">
      <c r="A7" s="76">
        <v>2</v>
      </c>
      <c r="B7" s="46" t="s">
        <v>28</v>
      </c>
      <c r="C7" s="677">
        <v>76000000</v>
      </c>
    </row>
    <row r="8" spans="1:6">
      <c r="A8" s="76">
        <v>3</v>
      </c>
      <c r="B8" s="40" t="s">
        <v>29</v>
      </c>
      <c r="C8" s="677">
        <v>0</v>
      </c>
    </row>
    <row r="9" spans="1:6">
      <c r="A9" s="76">
        <v>4</v>
      </c>
      <c r="B9" s="40" t="s">
        <v>30</v>
      </c>
      <c r="C9" s="677">
        <v>2030425.13</v>
      </c>
    </row>
    <row r="10" spans="1:6">
      <c r="A10" s="76">
        <v>5</v>
      </c>
      <c r="B10" s="40" t="s">
        <v>31</v>
      </c>
      <c r="C10" s="677">
        <v>0</v>
      </c>
    </row>
    <row r="11" spans="1:6">
      <c r="A11" s="76">
        <v>6</v>
      </c>
      <c r="B11" s="47" t="s">
        <v>32</v>
      </c>
      <c r="C11" s="677">
        <v>121359437.81</v>
      </c>
    </row>
    <row r="12" spans="1:6" s="4" customFormat="1">
      <c r="A12" s="76">
        <v>7</v>
      </c>
      <c r="B12" s="49" t="s">
        <v>33</v>
      </c>
      <c r="C12" s="678">
        <f>SUM(C13:C28)</f>
        <v>7861151.8099999987</v>
      </c>
      <c r="E12"/>
      <c r="F12"/>
    </row>
    <row r="13" spans="1:6" s="4" customFormat="1">
      <c r="A13" s="76">
        <v>8</v>
      </c>
      <c r="B13" s="48" t="s">
        <v>34</v>
      </c>
      <c r="C13" s="677">
        <v>2030425.13</v>
      </c>
      <c r="E13"/>
      <c r="F13"/>
    </row>
    <row r="14" spans="1:6" s="4" customFormat="1" ht="25.5">
      <c r="A14" s="76">
        <v>9</v>
      </c>
      <c r="B14" s="41" t="s">
        <v>35</v>
      </c>
      <c r="C14" s="677">
        <v>0</v>
      </c>
      <c r="E14"/>
      <c r="F14"/>
    </row>
    <row r="15" spans="1:6" s="4" customFormat="1">
      <c r="A15" s="76">
        <v>10</v>
      </c>
      <c r="B15" s="42" t="s">
        <v>36</v>
      </c>
      <c r="C15" s="677">
        <v>5830726.6799999988</v>
      </c>
      <c r="E15"/>
      <c r="F15"/>
    </row>
    <row r="16" spans="1:6" s="4" customFormat="1">
      <c r="A16" s="76">
        <v>11</v>
      </c>
      <c r="B16" s="43" t="s">
        <v>37</v>
      </c>
      <c r="C16" s="677">
        <v>0</v>
      </c>
      <c r="E16"/>
      <c r="F16"/>
    </row>
    <row r="17" spans="1:6" s="4" customFormat="1">
      <c r="A17" s="76">
        <v>12</v>
      </c>
      <c r="B17" s="42" t="s">
        <v>38</v>
      </c>
      <c r="C17" s="677">
        <v>0</v>
      </c>
      <c r="E17"/>
      <c r="F17"/>
    </row>
    <row r="18" spans="1:6" s="4" customFormat="1">
      <c r="A18" s="76">
        <v>13</v>
      </c>
      <c r="B18" s="42" t="s">
        <v>39</v>
      </c>
      <c r="C18" s="677">
        <v>0</v>
      </c>
      <c r="E18"/>
      <c r="F18"/>
    </row>
    <row r="19" spans="1:6" s="4" customFormat="1">
      <c r="A19" s="76">
        <v>14</v>
      </c>
      <c r="B19" s="42" t="s">
        <v>40</v>
      </c>
      <c r="C19" s="677">
        <v>0</v>
      </c>
      <c r="E19"/>
      <c r="F19"/>
    </row>
    <row r="20" spans="1:6" s="4" customFormat="1" ht="25.5">
      <c r="A20" s="76">
        <v>15</v>
      </c>
      <c r="B20" s="42" t="s">
        <v>41</v>
      </c>
      <c r="C20" s="677">
        <v>0</v>
      </c>
      <c r="E20"/>
      <c r="F20"/>
    </row>
    <row r="21" spans="1:6" s="4" customFormat="1" ht="25.5">
      <c r="A21" s="76">
        <v>16</v>
      </c>
      <c r="B21" s="41" t="s">
        <v>42</v>
      </c>
      <c r="C21" s="677">
        <v>0</v>
      </c>
      <c r="E21"/>
      <c r="F21"/>
    </row>
    <row r="22" spans="1:6" s="4" customFormat="1">
      <c r="A22" s="76">
        <v>17</v>
      </c>
      <c r="B22" s="77" t="s">
        <v>43</v>
      </c>
      <c r="C22" s="677">
        <v>0</v>
      </c>
      <c r="E22"/>
      <c r="F22"/>
    </row>
    <row r="23" spans="1:6" s="4" customFormat="1">
      <c r="A23" s="76">
        <v>18</v>
      </c>
      <c r="B23" s="567" t="s">
        <v>694</v>
      </c>
      <c r="C23" s="677">
        <v>0</v>
      </c>
      <c r="E23"/>
      <c r="F23"/>
    </row>
    <row r="24" spans="1:6" s="4" customFormat="1" ht="25.5">
      <c r="A24" s="76">
        <v>19</v>
      </c>
      <c r="B24" s="41" t="s">
        <v>44</v>
      </c>
      <c r="C24" s="677">
        <v>0</v>
      </c>
      <c r="E24"/>
      <c r="F24"/>
    </row>
    <row r="25" spans="1:6" s="4" customFormat="1" ht="25.5">
      <c r="A25" s="76">
        <v>20</v>
      </c>
      <c r="B25" s="41" t="s">
        <v>45</v>
      </c>
      <c r="C25" s="677">
        <v>0</v>
      </c>
      <c r="E25"/>
      <c r="F25"/>
    </row>
    <row r="26" spans="1:6" s="4" customFormat="1" ht="25.5">
      <c r="A26" s="76">
        <v>21</v>
      </c>
      <c r="B26" s="44" t="s">
        <v>46</v>
      </c>
      <c r="C26" s="677">
        <v>0</v>
      </c>
      <c r="E26"/>
      <c r="F26"/>
    </row>
    <row r="27" spans="1:6" s="4" customFormat="1">
      <c r="A27" s="76">
        <v>22</v>
      </c>
      <c r="B27" s="44" t="s">
        <v>47</v>
      </c>
      <c r="C27" s="677">
        <v>0</v>
      </c>
      <c r="E27"/>
      <c r="F27"/>
    </row>
    <row r="28" spans="1:6" s="4" customFormat="1" ht="25.5">
      <c r="A28" s="76">
        <v>23</v>
      </c>
      <c r="B28" s="44" t="s">
        <v>48</v>
      </c>
      <c r="C28" s="677">
        <v>0</v>
      </c>
      <c r="E28"/>
      <c r="F28"/>
    </row>
    <row r="29" spans="1:6" s="4" customFormat="1">
      <c r="A29" s="76">
        <v>24</v>
      </c>
      <c r="B29" s="50" t="s">
        <v>22</v>
      </c>
      <c r="C29" s="678">
        <f>C6-C12</f>
        <v>191528711.13</v>
      </c>
      <c r="E29"/>
      <c r="F29"/>
    </row>
    <row r="30" spans="1:6" s="4" customFormat="1">
      <c r="A30" s="78"/>
      <c r="B30" s="45"/>
      <c r="C30" s="679"/>
      <c r="E30"/>
      <c r="F30"/>
    </row>
    <row r="31" spans="1:6" s="4" customFormat="1">
      <c r="A31" s="78">
        <v>25</v>
      </c>
      <c r="B31" s="50" t="s">
        <v>49</v>
      </c>
      <c r="C31" s="678">
        <f>C32+C35</f>
        <v>60000000</v>
      </c>
      <c r="E31"/>
      <c r="F31"/>
    </row>
    <row r="32" spans="1:6" s="4" customFormat="1">
      <c r="A32" s="78">
        <v>26</v>
      </c>
      <c r="B32" s="40" t="s">
        <v>50</v>
      </c>
      <c r="C32" s="680">
        <f>C33+C34</f>
        <v>60000000</v>
      </c>
      <c r="E32"/>
      <c r="F32"/>
    </row>
    <row r="33" spans="1:6" s="4" customFormat="1">
      <c r="A33" s="78">
        <v>27</v>
      </c>
      <c r="B33" s="94" t="s">
        <v>51</v>
      </c>
      <c r="C33" s="677">
        <v>60000000</v>
      </c>
      <c r="E33"/>
      <c r="F33"/>
    </row>
    <row r="34" spans="1:6" s="4" customFormat="1">
      <c r="A34" s="78">
        <v>28</v>
      </c>
      <c r="B34" s="94" t="s">
        <v>52</v>
      </c>
      <c r="C34" s="677">
        <v>0</v>
      </c>
      <c r="E34"/>
      <c r="F34"/>
    </row>
    <row r="35" spans="1:6" s="4" customFormat="1">
      <c r="A35" s="78">
        <v>29</v>
      </c>
      <c r="B35" s="40" t="s">
        <v>53</v>
      </c>
      <c r="C35" s="677">
        <v>0</v>
      </c>
      <c r="E35"/>
      <c r="F35"/>
    </row>
    <row r="36" spans="1:6" s="4" customFormat="1">
      <c r="A36" s="78">
        <v>30</v>
      </c>
      <c r="B36" s="50" t="s">
        <v>54</v>
      </c>
      <c r="C36" s="678">
        <f>SUM(C37:C41)</f>
        <v>0</v>
      </c>
      <c r="E36"/>
      <c r="F36"/>
    </row>
    <row r="37" spans="1:6" s="4" customFormat="1">
      <c r="A37" s="78">
        <v>31</v>
      </c>
      <c r="B37" s="41" t="s">
        <v>55</v>
      </c>
      <c r="C37" s="677">
        <v>0</v>
      </c>
      <c r="E37"/>
      <c r="F37"/>
    </row>
    <row r="38" spans="1:6" s="4" customFormat="1">
      <c r="A38" s="78">
        <v>32</v>
      </c>
      <c r="B38" s="42" t="s">
        <v>56</v>
      </c>
      <c r="C38" s="677">
        <v>0</v>
      </c>
      <c r="E38"/>
      <c r="F38"/>
    </row>
    <row r="39" spans="1:6" s="4" customFormat="1" ht="25.5">
      <c r="A39" s="78">
        <v>33</v>
      </c>
      <c r="B39" s="41" t="s">
        <v>57</v>
      </c>
      <c r="C39" s="677">
        <v>0</v>
      </c>
      <c r="E39"/>
      <c r="F39"/>
    </row>
    <row r="40" spans="1:6" s="4" customFormat="1" ht="25.5">
      <c r="A40" s="78">
        <v>34</v>
      </c>
      <c r="B40" s="41" t="s">
        <v>45</v>
      </c>
      <c r="C40" s="677">
        <v>0</v>
      </c>
      <c r="E40"/>
      <c r="F40"/>
    </row>
    <row r="41" spans="1:6" s="4" customFormat="1" ht="25.5">
      <c r="A41" s="78">
        <v>35</v>
      </c>
      <c r="B41" s="44" t="s">
        <v>58</v>
      </c>
      <c r="C41" s="677">
        <v>0</v>
      </c>
      <c r="E41"/>
      <c r="F41"/>
    </row>
    <row r="42" spans="1:6" s="4" customFormat="1">
      <c r="A42" s="78">
        <v>36</v>
      </c>
      <c r="B42" s="50" t="s">
        <v>23</v>
      </c>
      <c r="C42" s="678">
        <f>C31-C36</f>
        <v>60000000</v>
      </c>
      <c r="E42"/>
      <c r="F42"/>
    </row>
    <row r="43" spans="1:6" s="4" customFormat="1">
      <c r="A43" s="78"/>
      <c r="B43" s="45"/>
      <c r="C43" s="679"/>
      <c r="E43"/>
      <c r="F43"/>
    </row>
    <row r="44" spans="1:6" s="4" customFormat="1">
      <c r="A44" s="78">
        <v>37</v>
      </c>
      <c r="B44" s="51" t="s">
        <v>59</v>
      </c>
      <c r="C44" s="678">
        <f>SUM(C45:C47)</f>
        <v>16647384.977999998</v>
      </c>
      <c r="E44"/>
      <c r="F44"/>
    </row>
    <row r="45" spans="1:6" s="4" customFormat="1">
      <c r="A45" s="78">
        <v>38</v>
      </c>
      <c r="B45" s="40" t="s">
        <v>60</v>
      </c>
      <c r="C45" s="677">
        <v>16647384.977999998</v>
      </c>
      <c r="E45"/>
      <c r="F45"/>
    </row>
    <row r="46" spans="1:6" s="4" customFormat="1">
      <c r="A46" s="78">
        <v>39</v>
      </c>
      <c r="B46" s="40" t="s">
        <v>61</v>
      </c>
      <c r="C46" s="677">
        <v>0</v>
      </c>
      <c r="E46"/>
      <c r="F46"/>
    </row>
    <row r="47" spans="1:6" s="4" customFormat="1">
      <c r="A47" s="78">
        <v>40</v>
      </c>
      <c r="B47" s="568" t="s">
        <v>693</v>
      </c>
      <c r="C47" s="677">
        <v>0</v>
      </c>
      <c r="E47"/>
      <c r="F47"/>
    </row>
    <row r="48" spans="1:6" s="4" customFormat="1">
      <c r="A48" s="78">
        <v>41</v>
      </c>
      <c r="B48" s="51" t="s">
        <v>62</v>
      </c>
      <c r="C48" s="678">
        <f>SUM(C49:C52)</f>
        <v>0</v>
      </c>
      <c r="E48"/>
      <c r="F48"/>
    </row>
    <row r="49" spans="1:6" s="4" customFormat="1">
      <c r="A49" s="78">
        <v>42</v>
      </c>
      <c r="B49" s="41" t="s">
        <v>63</v>
      </c>
      <c r="C49" s="677">
        <v>0</v>
      </c>
      <c r="E49"/>
      <c r="F49"/>
    </row>
    <row r="50" spans="1:6" s="4" customFormat="1">
      <c r="A50" s="78">
        <v>43</v>
      </c>
      <c r="B50" s="42" t="s">
        <v>64</v>
      </c>
      <c r="C50" s="677">
        <v>0</v>
      </c>
      <c r="E50"/>
      <c r="F50"/>
    </row>
    <row r="51" spans="1:6" s="4" customFormat="1" ht="25.5">
      <c r="A51" s="78">
        <v>44</v>
      </c>
      <c r="B51" s="41" t="s">
        <v>65</v>
      </c>
      <c r="C51" s="677">
        <v>0</v>
      </c>
      <c r="E51"/>
      <c r="F51"/>
    </row>
    <row r="52" spans="1:6" s="4" customFormat="1" ht="25.5">
      <c r="A52" s="78">
        <v>45</v>
      </c>
      <c r="B52" s="41" t="s">
        <v>45</v>
      </c>
      <c r="C52" s="677">
        <v>0</v>
      </c>
      <c r="E52"/>
      <c r="F52"/>
    </row>
    <row r="53" spans="1:6" s="4" customFormat="1" ht="15.75" thickBot="1">
      <c r="A53" s="78">
        <v>46</v>
      </c>
      <c r="B53" s="79" t="s">
        <v>24</v>
      </c>
      <c r="C53" s="681">
        <f>C44-C48</f>
        <v>16647384.977999998</v>
      </c>
      <c r="E53"/>
      <c r="F53"/>
    </row>
    <row r="56" spans="1:6">
      <c r="B56" s="2" t="s">
        <v>130</v>
      </c>
    </row>
  </sheetData>
  <dataValidations count="1">
    <dataValidation operator="lessThanOrEqual" allowBlank="1" showInputMessage="1" showErrorMessage="1" errorTitle="Should be negative number" error="Should be whole negative number or 0" sqref="C29:C32 C36 C42:C44 C48 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3"/>
  <sheetViews>
    <sheetView zoomScale="80" zoomScaleNormal="80" workbookViewId="0">
      <selection activeCell="B1" sqref="B1"/>
    </sheetView>
  </sheetViews>
  <sheetFormatPr defaultColWidth="9.140625" defaultRowHeight="12.75"/>
  <cols>
    <col min="1" max="1" width="10.85546875" style="179" bestFit="1" customWidth="1"/>
    <col min="2" max="2" width="59" style="179" customWidth="1"/>
    <col min="3" max="3" width="16.85546875" style="179" bestFit="1" customWidth="1"/>
    <col min="4" max="4" width="22.140625" style="179" customWidth="1"/>
    <col min="5" max="16384" width="9.140625" style="179"/>
  </cols>
  <sheetData>
    <row r="1" spans="1:8" ht="15">
      <c r="A1" s="16" t="s">
        <v>97</v>
      </c>
      <c r="B1" s="992" t="str">
        <f>'1. key ratios'!B1</f>
        <v>სს "ხალიკ ბანკი საქართველო"</v>
      </c>
    </row>
    <row r="2" spans="1:8" s="20" customFormat="1" ht="15.75" customHeight="1">
      <c r="A2" s="20" t="s">
        <v>98</v>
      </c>
      <c r="B2" s="265">
        <f>'1. key ratios'!B2</f>
        <v>45747</v>
      </c>
    </row>
    <row r="3" spans="1:8" s="20" customFormat="1" ht="15.75" customHeight="1"/>
    <row r="4" spans="1:8" ht="13.5" thickBot="1">
      <c r="A4" s="180" t="s">
        <v>345</v>
      </c>
      <c r="B4" s="208" t="s">
        <v>346</v>
      </c>
    </row>
    <row r="5" spans="1:8" s="209" customFormat="1">
      <c r="A5" s="828" t="s">
        <v>347</v>
      </c>
      <c r="B5" s="829"/>
      <c r="C5" s="198" t="s">
        <v>348</v>
      </c>
      <c r="D5" s="199" t="s">
        <v>349</v>
      </c>
    </row>
    <row r="6" spans="1:8" s="210" customFormat="1">
      <c r="A6" s="200">
        <v>1</v>
      </c>
      <c r="B6" s="201" t="s">
        <v>350</v>
      </c>
      <c r="C6" s="201"/>
      <c r="D6" s="202"/>
    </row>
    <row r="7" spans="1:8" s="210" customFormat="1">
      <c r="A7" s="203" t="s">
        <v>351</v>
      </c>
      <c r="B7" s="204" t="s">
        <v>352</v>
      </c>
      <c r="C7" s="229">
        <v>4.4999999999999998E-2</v>
      </c>
      <c r="D7" s="682">
        <f>C7*'5. RWA'!$C$13</f>
        <v>47290383.769437909</v>
      </c>
    </row>
    <row r="8" spans="1:8" s="210" customFormat="1">
      <c r="A8" s="203" t="s">
        <v>353</v>
      </c>
      <c r="B8" s="204" t="s">
        <v>354</v>
      </c>
      <c r="C8" s="230">
        <v>0.06</v>
      </c>
      <c r="D8" s="682">
        <f>C8*'5. RWA'!$C$13</f>
        <v>63053845.025917217</v>
      </c>
    </row>
    <row r="9" spans="1:8" s="210" customFormat="1">
      <c r="A9" s="203" t="s">
        <v>355</v>
      </c>
      <c r="B9" s="204" t="s">
        <v>356</v>
      </c>
      <c r="C9" s="230">
        <v>0.08</v>
      </c>
      <c r="D9" s="682">
        <f>C9*'5. RWA'!$C$13</f>
        <v>84071793.367889628</v>
      </c>
    </row>
    <row r="10" spans="1:8" s="210" customFormat="1">
      <c r="A10" s="200" t="s">
        <v>357</v>
      </c>
      <c r="B10" s="201" t="s">
        <v>358</v>
      </c>
      <c r="C10" s="231"/>
      <c r="D10" s="683"/>
    </row>
    <row r="11" spans="1:8" s="211" customFormat="1">
      <c r="A11" s="205" t="s">
        <v>359</v>
      </c>
      <c r="B11" s="206" t="s">
        <v>997</v>
      </c>
      <c r="C11" s="687">
        <v>2.5000000000000001E-2</v>
      </c>
      <c r="D11" s="684">
        <f>C11*'5. RWA'!$C$13</f>
        <v>26272435.42746551</v>
      </c>
      <c r="F11" s="210"/>
      <c r="G11" s="210"/>
      <c r="H11" s="210"/>
    </row>
    <row r="12" spans="1:8" s="211" customFormat="1">
      <c r="A12" s="205" t="s">
        <v>360</v>
      </c>
      <c r="B12" s="206" t="s">
        <v>361</v>
      </c>
      <c r="C12" s="687">
        <v>5.0000000000000001E-3</v>
      </c>
      <c r="D12" s="684">
        <f>C12*'5. RWA'!$C$13</f>
        <v>5254487.0854931017</v>
      </c>
      <c r="F12" s="210"/>
      <c r="G12" s="210"/>
      <c r="H12" s="210"/>
    </row>
    <row r="13" spans="1:8" s="211" customFormat="1">
      <c r="A13" s="205" t="s">
        <v>362</v>
      </c>
      <c r="B13" s="206" t="s">
        <v>363</v>
      </c>
      <c r="C13" s="687">
        <v>0</v>
      </c>
      <c r="D13" s="684">
        <f>C13*'5. RWA'!$C$13</f>
        <v>0</v>
      </c>
      <c r="F13" s="210"/>
      <c r="G13" s="210"/>
      <c r="H13" s="210"/>
    </row>
    <row r="14" spans="1:8" s="210" customFormat="1">
      <c r="A14" s="200" t="s">
        <v>364</v>
      </c>
      <c r="B14" s="201" t="s">
        <v>409</v>
      </c>
      <c r="C14" s="233"/>
      <c r="D14" s="683"/>
    </row>
    <row r="15" spans="1:8" s="210" customFormat="1">
      <c r="A15" s="220" t="s">
        <v>367</v>
      </c>
      <c r="B15" s="206" t="s">
        <v>410</v>
      </c>
      <c r="C15" s="687">
        <v>8.2276490102439509E-2</v>
      </c>
      <c r="D15" s="684">
        <f>C15*'5. RWA'!$C$13</f>
        <v>86464150.936593875</v>
      </c>
    </row>
    <row r="16" spans="1:8" s="210" customFormat="1">
      <c r="A16" s="220" t="s">
        <v>368</v>
      </c>
      <c r="B16" s="206" t="s">
        <v>370</v>
      </c>
      <c r="C16" s="687">
        <v>9.8594781995594821E-2</v>
      </c>
      <c r="D16" s="684">
        <f>C16*'5. RWA'!$C$13</f>
        <v>103613001.73857215</v>
      </c>
    </row>
    <row r="17" spans="1:8" s="210" customFormat="1">
      <c r="A17" s="220" t="s">
        <v>369</v>
      </c>
      <c r="B17" s="206" t="s">
        <v>407</v>
      </c>
      <c r="C17" s="687">
        <v>0.12006621869711495</v>
      </c>
      <c r="D17" s="684">
        <f>C17*'5. RWA'!$C$13</f>
        <v>126177279.10959618</v>
      </c>
    </row>
    <row r="18" spans="1:8" s="209" customFormat="1">
      <c r="A18" s="830" t="s">
        <v>408</v>
      </c>
      <c r="B18" s="831"/>
      <c r="C18" s="234" t="s">
        <v>348</v>
      </c>
      <c r="D18" s="685" t="s">
        <v>349</v>
      </c>
      <c r="F18" s="210"/>
      <c r="G18" s="210"/>
      <c r="H18" s="210"/>
    </row>
    <row r="19" spans="1:8" s="210" customFormat="1">
      <c r="A19" s="207">
        <v>4</v>
      </c>
      <c r="B19" s="206" t="s">
        <v>22</v>
      </c>
      <c r="C19" s="232">
        <f>C7+C11+C12+C13+C15</f>
        <v>0.15727649010243952</v>
      </c>
      <c r="D19" s="682">
        <f>C19*'5. RWA'!$C$13</f>
        <v>165281457.21899042</v>
      </c>
    </row>
    <row r="20" spans="1:8" s="210" customFormat="1">
      <c r="A20" s="207">
        <v>5</v>
      </c>
      <c r="B20" s="206" t="s">
        <v>75</v>
      </c>
      <c r="C20" s="232">
        <f>C8+C11+C12+C13+C16</f>
        <v>0.18859478199559482</v>
      </c>
      <c r="D20" s="682">
        <f>C20*'5. RWA'!$C$13</f>
        <v>198193769.27744797</v>
      </c>
    </row>
    <row r="21" spans="1:8" s="210" customFormat="1" ht="13.5" thickBot="1">
      <c r="A21" s="212" t="s">
        <v>365</v>
      </c>
      <c r="B21" s="213" t="s">
        <v>74</v>
      </c>
      <c r="C21" s="235">
        <f>C9+C11+C12+C13+C17</f>
        <v>0.23006621869711497</v>
      </c>
      <c r="D21" s="686">
        <f>C21*'5. RWA'!$C$13</f>
        <v>241775994.99044442</v>
      </c>
    </row>
    <row r="22" spans="1:8">
      <c r="F22" s="180"/>
    </row>
    <row r="23" spans="1:8">
      <c r="B23" s="22"/>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27"/>
  <sheetViews>
    <sheetView showGridLines="0" zoomScaleNormal="100" workbookViewId="0">
      <selection activeCell="B1" sqref="B1"/>
    </sheetView>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537" t="s">
        <v>97</v>
      </c>
      <c r="B1" s="992" t="str">
        <f>'1. key ratios'!B1</f>
        <v>სს "ხალიკ ბანკი საქართველო"</v>
      </c>
    </row>
    <row r="2" spans="1:2">
      <c r="A2" s="538" t="s">
        <v>98</v>
      </c>
      <c r="B2" s="265">
        <f>'1. key ratios'!B2</f>
        <v>45747</v>
      </c>
    </row>
    <row r="3" spans="1:2">
      <c r="A3" s="539" t="s">
        <v>948</v>
      </c>
      <c r="B3" s="533" t="s">
        <v>919</v>
      </c>
    </row>
    <row r="4" spans="1:2" ht="15.75" thickBot="1"/>
    <row r="5" spans="1:2">
      <c r="A5" s="544"/>
      <c r="B5" s="545" t="s">
        <v>920</v>
      </c>
    </row>
    <row r="6" spans="1:2">
      <c r="A6" s="540" t="s">
        <v>921</v>
      </c>
      <c r="B6" s="546">
        <f>SUM(B7,B11)</f>
        <v>0</v>
      </c>
    </row>
    <row r="7" spans="1:2">
      <c r="A7" s="540" t="s">
        <v>954</v>
      </c>
      <c r="B7" s="546">
        <f>SUM(B8:B10)</f>
        <v>0</v>
      </c>
    </row>
    <row r="8" spans="1:2">
      <c r="A8" s="541" t="s">
        <v>922</v>
      </c>
      <c r="B8" s="547"/>
    </row>
    <row r="9" spans="1:2">
      <c r="A9" s="541" t="s">
        <v>923</v>
      </c>
      <c r="B9" s="547"/>
    </row>
    <row r="10" spans="1:2">
      <c r="A10" s="541" t="s">
        <v>924</v>
      </c>
      <c r="B10" s="547"/>
    </row>
    <row r="11" spans="1:2">
      <c r="A11" s="540" t="s">
        <v>925</v>
      </c>
      <c r="B11" s="546">
        <f>SUM(B12:B13)</f>
        <v>0</v>
      </c>
    </row>
    <row r="12" spans="1:2">
      <c r="A12" s="541" t="s">
        <v>955</v>
      </c>
      <c r="B12" s="547"/>
    </row>
    <row r="13" spans="1:2">
      <c r="A13" s="541" t="s">
        <v>956</v>
      </c>
      <c r="B13" s="547"/>
    </row>
    <row r="14" spans="1:2">
      <c r="A14" s="540" t="s">
        <v>926</v>
      </c>
      <c r="B14" s="546">
        <f>SUM(B15:B16)</f>
        <v>0</v>
      </c>
    </row>
    <row r="15" spans="1:2">
      <c r="A15" s="542" t="s">
        <v>927</v>
      </c>
      <c r="B15" s="547"/>
    </row>
    <row r="16" spans="1:2">
      <c r="A16" s="542" t="s">
        <v>74</v>
      </c>
      <c r="B16" s="547">
        <f>B7</f>
        <v>0</v>
      </c>
    </row>
    <row r="17" spans="1:5">
      <c r="A17" s="540" t="s">
        <v>928</v>
      </c>
      <c r="B17" s="546"/>
    </row>
    <row r="18" spans="1:5">
      <c r="A18" s="542" t="s">
        <v>929</v>
      </c>
      <c r="B18" s="547"/>
    </row>
    <row r="19" spans="1:5">
      <c r="A19" s="542" t="s">
        <v>930</v>
      </c>
      <c r="B19" s="547">
        <f>'15.1. LR'!C36</f>
        <v>0</v>
      </c>
    </row>
    <row r="20" spans="1:5">
      <c r="A20" s="540" t="s">
        <v>931</v>
      </c>
      <c r="B20" s="546"/>
    </row>
    <row r="21" spans="1:5">
      <c r="A21" s="543" t="s">
        <v>932</v>
      </c>
      <c r="B21" s="548">
        <f>IFERROR(B6/B18,0)</f>
        <v>0</v>
      </c>
    </row>
    <row r="22" spans="1:5">
      <c r="A22" s="543" t="s">
        <v>933</v>
      </c>
      <c r="B22" s="548">
        <f>IFERROR(B6/B19,0)</f>
        <v>0</v>
      </c>
    </row>
    <row r="23" spans="1:5" ht="15.75" thickBot="1">
      <c r="A23" s="549" t="s">
        <v>934</v>
      </c>
      <c r="B23" s="550">
        <f>IFERROR(B6/B14,0)</f>
        <v>0</v>
      </c>
    </row>
    <row r="24" spans="1:5" ht="16.5" customHeight="1">
      <c r="A24" s="536" t="s">
        <v>957</v>
      </c>
      <c r="B24" s="534"/>
      <c r="C24" s="534"/>
      <c r="D24" s="534"/>
      <c r="E24" s="534"/>
    </row>
    <row r="25" spans="1:5" ht="25.5" customHeight="1">
      <c r="A25" s="536" t="s">
        <v>958</v>
      </c>
    </row>
    <row r="26" spans="1:5" ht="57" customHeight="1">
      <c r="A26" s="536" t="s">
        <v>959</v>
      </c>
    </row>
    <row r="27" spans="1:5">
      <c r="A27" s="535"/>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0"/>
  <sheetViews>
    <sheetView showGridLines="0" zoomScaleNormal="100" workbookViewId="0">
      <selection activeCell="B1" sqref="B1"/>
    </sheetView>
  </sheetViews>
  <sheetFormatPr defaultRowHeight="15"/>
  <cols>
    <col min="1" max="1" width="82" customWidth="1"/>
    <col min="2" max="2" width="28.140625" bestFit="1" customWidth="1"/>
    <col min="3" max="6" width="28.140625" customWidth="1"/>
  </cols>
  <sheetData>
    <row r="1" spans="1:6">
      <c r="A1" s="537" t="s">
        <v>97</v>
      </c>
      <c r="B1" s="992" t="str">
        <f>'1. key ratios'!B1</f>
        <v>სს "ხალიკ ბანკი საქართველო"</v>
      </c>
      <c r="C1" s="179"/>
    </row>
    <row r="2" spans="1:6">
      <c r="A2" s="538" t="s">
        <v>98</v>
      </c>
      <c r="B2" s="265">
        <f>'1. key ratios'!B2</f>
        <v>45747</v>
      </c>
      <c r="C2" s="179"/>
    </row>
    <row r="3" spans="1:6">
      <c r="A3" s="539" t="s">
        <v>949</v>
      </c>
      <c r="B3" s="533" t="s">
        <v>919</v>
      </c>
      <c r="C3" s="179"/>
    </row>
    <row r="5" spans="1:6">
      <c r="A5" s="535"/>
    </row>
    <row r="6" spans="1:6" ht="15.75" thickBot="1">
      <c r="A6" s="551"/>
      <c r="B6" s="551"/>
      <c r="C6" s="551"/>
      <c r="D6" s="551"/>
      <c r="E6" s="551"/>
      <c r="F6" s="551"/>
    </row>
    <row r="7" spans="1:6">
      <c r="A7" s="832"/>
      <c r="B7" s="834" t="s">
        <v>935</v>
      </c>
      <c r="C7" s="834"/>
      <c r="D7" s="834"/>
      <c r="E7" s="834"/>
      <c r="F7" s="835" t="s">
        <v>936</v>
      </c>
    </row>
    <row r="8" spans="1:6" ht="25.5">
      <c r="A8" s="833"/>
      <c r="B8" s="552" t="s">
        <v>937</v>
      </c>
      <c r="C8" s="552" t="s">
        <v>938</v>
      </c>
      <c r="D8" s="552" t="s">
        <v>939</v>
      </c>
      <c r="E8" s="552" t="s">
        <v>940</v>
      </c>
      <c r="F8" s="836"/>
    </row>
    <row r="9" spans="1:6" ht="25.5">
      <c r="A9" s="553" t="s">
        <v>941</v>
      </c>
      <c r="B9" s="554">
        <f>B13+B17</f>
        <v>0</v>
      </c>
      <c r="C9" s="554">
        <f t="shared" ref="C9:E9" si="0">C13+C17</f>
        <v>0</v>
      </c>
      <c r="D9" s="554">
        <f t="shared" si="0"/>
        <v>0</v>
      </c>
      <c r="E9" s="554">
        <f t="shared" si="0"/>
        <v>0</v>
      </c>
      <c r="F9" s="555">
        <f>F13+F17</f>
        <v>0</v>
      </c>
    </row>
    <row r="10" spans="1:6">
      <c r="A10" s="556" t="s">
        <v>942</v>
      </c>
      <c r="B10" s="557">
        <f t="shared" ref="B10:E12" si="1">B14+B18</f>
        <v>0</v>
      </c>
      <c r="C10" s="557">
        <f t="shared" si="1"/>
        <v>0</v>
      </c>
      <c r="D10" s="557">
        <f t="shared" si="1"/>
        <v>0</v>
      </c>
      <c r="E10" s="557">
        <f t="shared" si="1"/>
        <v>0</v>
      </c>
      <c r="F10" s="555">
        <f>SUM(B10:E10)</f>
        <v>0</v>
      </c>
    </row>
    <row r="11" spans="1:6">
      <c r="A11" s="556" t="s">
        <v>943</v>
      </c>
      <c r="B11" s="557">
        <f t="shared" si="1"/>
        <v>0</v>
      </c>
      <c r="C11" s="557">
        <f t="shared" si="1"/>
        <v>0</v>
      </c>
      <c r="D11" s="557">
        <f t="shared" si="1"/>
        <v>0</v>
      </c>
      <c r="E11" s="557">
        <f t="shared" si="1"/>
        <v>0</v>
      </c>
      <c r="F11" s="555">
        <f t="shared" ref="F11:F12" si="2">SUM(B11:E11)</f>
        <v>0</v>
      </c>
    </row>
    <row r="12" spans="1:6">
      <c r="A12" s="558" t="s">
        <v>944</v>
      </c>
      <c r="B12" s="557">
        <f t="shared" si="1"/>
        <v>0</v>
      </c>
      <c r="C12" s="557">
        <f t="shared" si="1"/>
        <v>0</v>
      </c>
      <c r="D12" s="557">
        <f t="shared" si="1"/>
        <v>0</v>
      </c>
      <c r="E12" s="557">
        <f t="shared" si="1"/>
        <v>0</v>
      </c>
      <c r="F12" s="555">
        <f t="shared" si="2"/>
        <v>0</v>
      </c>
    </row>
    <row r="13" spans="1:6">
      <c r="A13" s="559" t="s">
        <v>945</v>
      </c>
      <c r="B13" s="560"/>
      <c r="C13" s="560"/>
      <c r="D13" s="560"/>
      <c r="E13" s="560"/>
      <c r="F13" s="561"/>
    </row>
    <row r="14" spans="1:6">
      <c r="A14" s="556" t="s">
        <v>942</v>
      </c>
      <c r="B14" s="562"/>
      <c r="C14" s="562"/>
      <c r="D14" s="562"/>
      <c r="E14" s="562"/>
      <c r="F14" s="563"/>
    </row>
    <row r="15" spans="1:6">
      <c r="A15" s="556" t="s">
        <v>943</v>
      </c>
      <c r="B15" s="562"/>
      <c r="C15" s="562"/>
      <c r="D15" s="562"/>
      <c r="E15" s="562"/>
      <c r="F15" s="563"/>
    </row>
    <row r="16" spans="1:6">
      <c r="A16" s="558" t="s">
        <v>944</v>
      </c>
      <c r="B16" s="562"/>
      <c r="C16" s="562"/>
      <c r="D16" s="562"/>
      <c r="E16" s="562"/>
      <c r="F16" s="563"/>
    </row>
    <row r="17" spans="1:6">
      <c r="A17" s="559" t="s">
        <v>925</v>
      </c>
      <c r="B17" s="560"/>
      <c r="C17" s="560"/>
      <c r="D17" s="560"/>
      <c r="E17" s="560"/>
      <c r="F17" s="563"/>
    </row>
    <row r="18" spans="1:6">
      <c r="A18" s="556" t="s">
        <v>942</v>
      </c>
      <c r="B18" s="562"/>
      <c r="C18" s="562"/>
      <c r="D18" s="562"/>
      <c r="E18" s="562"/>
      <c r="F18" s="563"/>
    </row>
    <row r="19" spans="1:6">
      <c r="A19" s="556" t="s">
        <v>943</v>
      </c>
      <c r="B19" s="562"/>
      <c r="C19" s="562"/>
      <c r="D19" s="562"/>
      <c r="E19" s="562"/>
      <c r="F19" s="563"/>
    </row>
    <row r="20" spans="1:6" ht="15.75" thickBot="1">
      <c r="A20" s="564" t="s">
        <v>944</v>
      </c>
      <c r="B20" s="565"/>
      <c r="C20" s="565"/>
      <c r="D20" s="565"/>
      <c r="E20" s="565"/>
      <c r="F20" s="566"/>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68"/>
  <sheetViews>
    <sheetView zoomScale="80" zoomScaleNormal="80" workbookViewId="0">
      <pane xSplit="1" ySplit="5" topLeftCell="B45" activePane="bottomRight" state="frozen"/>
      <selection activeCell="B1" sqref="B1"/>
      <selection pane="topRight" activeCell="B1" sqref="B1"/>
      <selection pane="bottomLeft" activeCell="B1" sqref="B1"/>
      <selection pane="bottomRight" activeCell="B1" sqref="B1"/>
    </sheetView>
  </sheetViews>
  <sheetFormatPr defaultRowHeight="15.75"/>
  <cols>
    <col min="1" max="1" width="10.85546875" style="37" customWidth="1"/>
    <col min="2" max="2" width="91.85546875" style="37" customWidth="1"/>
    <col min="3" max="3" width="53.140625" style="37" customWidth="1"/>
    <col min="4" max="4" width="32.140625" style="37" customWidth="1"/>
    <col min="5" max="5" width="9.42578125" customWidth="1"/>
  </cols>
  <sheetData>
    <row r="1" spans="1:6">
      <c r="A1" s="16" t="s">
        <v>97</v>
      </c>
      <c r="B1" s="991" t="str">
        <f>'1. key ratios'!B1</f>
        <v>სს "ხალიკ ბანკი საქართველო"</v>
      </c>
      <c r="E1" s="2"/>
      <c r="F1" s="2"/>
    </row>
    <row r="2" spans="1:6" s="20" customFormat="1" ht="15.75" customHeight="1">
      <c r="A2" s="20" t="s">
        <v>98</v>
      </c>
      <c r="B2" s="265">
        <f>'1. key ratios'!B2</f>
        <v>45747</v>
      </c>
    </row>
    <row r="3" spans="1:6" s="20" customFormat="1" ht="15.75" customHeight="1">
      <c r="A3" s="24"/>
    </row>
    <row r="4" spans="1:6" s="20" customFormat="1" ht="15.75" customHeight="1" thickBot="1">
      <c r="A4" s="20" t="s">
        <v>247</v>
      </c>
      <c r="B4" s="118" t="s">
        <v>161</v>
      </c>
      <c r="D4" s="120" t="s">
        <v>76</v>
      </c>
    </row>
    <row r="5" spans="1:6" ht="25.5">
      <c r="A5" s="80" t="s">
        <v>25</v>
      </c>
      <c r="B5" s="81" t="s">
        <v>133</v>
      </c>
      <c r="C5" s="82" t="s">
        <v>826</v>
      </c>
      <c r="D5" s="119" t="s">
        <v>162</v>
      </c>
    </row>
    <row r="6" spans="1:6">
      <c r="A6" s="370">
        <v>1</v>
      </c>
      <c r="B6" s="327" t="s">
        <v>811</v>
      </c>
      <c r="C6" s="688">
        <f>SUM(C7:C9)</f>
        <v>44112106.519999996</v>
      </c>
      <c r="D6" s="689"/>
      <c r="E6" s="7"/>
    </row>
    <row r="7" spans="1:6">
      <c r="A7" s="370">
        <v>1.1000000000000001</v>
      </c>
      <c r="B7" s="328" t="s">
        <v>85</v>
      </c>
      <c r="C7" s="690">
        <v>13626459.109999999</v>
      </c>
      <c r="D7" s="691">
        <v>0</v>
      </c>
      <c r="E7" s="7"/>
    </row>
    <row r="8" spans="1:6">
      <c r="A8" s="370">
        <v>1.2</v>
      </c>
      <c r="B8" s="328" t="s">
        <v>86</v>
      </c>
      <c r="C8" s="690">
        <v>1908854.98</v>
      </c>
      <c r="D8" s="691">
        <v>0</v>
      </c>
      <c r="E8" s="7"/>
    </row>
    <row r="9" spans="1:6">
      <c r="A9" s="370">
        <v>1.3</v>
      </c>
      <c r="B9" s="328" t="s">
        <v>87</v>
      </c>
      <c r="C9" s="690">
        <v>28576792.43</v>
      </c>
      <c r="D9" s="691">
        <v>0</v>
      </c>
      <c r="E9" s="7"/>
    </row>
    <row r="10" spans="1:6">
      <c r="A10" s="370">
        <v>2</v>
      </c>
      <c r="B10" s="329" t="s">
        <v>698</v>
      </c>
      <c r="C10" s="692">
        <v>803814.14999999991</v>
      </c>
      <c r="D10" s="691">
        <v>0</v>
      </c>
      <c r="E10" s="7"/>
    </row>
    <row r="11" spans="1:6">
      <c r="A11" s="370">
        <v>2.1</v>
      </c>
      <c r="B11" s="330" t="s">
        <v>699</v>
      </c>
      <c r="C11" s="693">
        <v>803814.14999999991</v>
      </c>
      <c r="D11" s="694">
        <v>0</v>
      </c>
      <c r="E11" s="8"/>
    </row>
    <row r="12" spans="1:6" ht="23.45" customHeight="1">
      <c r="A12" s="370">
        <v>3</v>
      </c>
      <c r="B12" s="331" t="s">
        <v>700</v>
      </c>
      <c r="C12" s="695">
        <v>0</v>
      </c>
      <c r="D12" s="694">
        <v>0</v>
      </c>
      <c r="E12" s="8"/>
    </row>
    <row r="13" spans="1:6" ht="23.1" customHeight="1">
      <c r="A13" s="370">
        <v>4</v>
      </c>
      <c r="B13" s="332" t="s">
        <v>701</v>
      </c>
      <c r="C13" s="695">
        <v>0</v>
      </c>
      <c r="D13" s="694">
        <v>0</v>
      </c>
      <c r="E13" s="8"/>
    </row>
    <row r="14" spans="1:6">
      <c r="A14" s="370">
        <v>5</v>
      </c>
      <c r="B14" s="332" t="s">
        <v>702</v>
      </c>
      <c r="C14" s="695">
        <f>SUM(C15:C17)</f>
        <v>54000</v>
      </c>
      <c r="D14" s="694"/>
      <c r="E14" s="8"/>
    </row>
    <row r="15" spans="1:6">
      <c r="A15" s="370">
        <v>5.0999999999999996</v>
      </c>
      <c r="B15" s="333" t="s">
        <v>703</v>
      </c>
      <c r="C15" s="696">
        <v>54000</v>
      </c>
      <c r="D15" s="694">
        <v>0</v>
      </c>
      <c r="E15" s="7"/>
    </row>
    <row r="16" spans="1:6">
      <c r="A16" s="370">
        <v>5.2</v>
      </c>
      <c r="B16" s="333" t="s">
        <v>538</v>
      </c>
      <c r="C16" s="690">
        <v>0</v>
      </c>
      <c r="D16" s="691">
        <v>0</v>
      </c>
      <c r="E16" s="7"/>
    </row>
    <row r="17" spans="1:5">
      <c r="A17" s="370">
        <v>5.3</v>
      </c>
      <c r="B17" s="333" t="s">
        <v>704</v>
      </c>
      <c r="C17" s="690">
        <v>0</v>
      </c>
      <c r="D17" s="691">
        <v>0</v>
      </c>
      <c r="E17" s="7"/>
    </row>
    <row r="18" spans="1:5">
      <c r="A18" s="370">
        <v>6</v>
      </c>
      <c r="B18" s="331" t="s">
        <v>705</v>
      </c>
      <c r="C18" s="692">
        <f>SUM(C19:C20)</f>
        <v>937344898.57000017</v>
      </c>
      <c r="D18" s="691"/>
      <c r="E18" s="7"/>
    </row>
    <row r="19" spans="1:5">
      <c r="A19" s="370">
        <v>6.1</v>
      </c>
      <c r="B19" s="333" t="s">
        <v>538</v>
      </c>
      <c r="C19" s="693">
        <v>5791077.7000000002</v>
      </c>
      <c r="D19" s="691">
        <v>0</v>
      </c>
      <c r="E19" s="7"/>
    </row>
    <row r="20" spans="1:5">
      <c r="A20" s="370">
        <v>6.2</v>
      </c>
      <c r="B20" s="333" t="s">
        <v>704</v>
      </c>
      <c r="C20" s="693">
        <v>931553820.87000012</v>
      </c>
      <c r="D20" s="691">
        <v>0</v>
      </c>
      <c r="E20" s="7"/>
    </row>
    <row r="21" spans="1:5">
      <c r="A21" s="370">
        <v>7</v>
      </c>
      <c r="B21" s="334" t="s">
        <v>706</v>
      </c>
      <c r="C21" s="695">
        <v>0</v>
      </c>
      <c r="D21" s="691">
        <v>0</v>
      </c>
      <c r="E21" s="7"/>
    </row>
    <row r="22" spans="1:5">
      <c r="A22" s="370">
        <v>8</v>
      </c>
      <c r="B22" s="335" t="s">
        <v>707</v>
      </c>
      <c r="C22" s="692">
        <v>0</v>
      </c>
      <c r="D22" s="691">
        <v>0</v>
      </c>
      <c r="E22" s="7"/>
    </row>
    <row r="23" spans="1:5">
      <c r="A23" s="370">
        <v>9</v>
      </c>
      <c r="B23" s="332" t="s">
        <v>708</v>
      </c>
      <c r="C23" s="692">
        <f>SUM(C24:C25)</f>
        <v>17247530.740000002</v>
      </c>
      <c r="D23" s="697"/>
      <c r="E23" s="7"/>
    </row>
    <row r="24" spans="1:5">
      <c r="A24" s="370">
        <v>9.1</v>
      </c>
      <c r="B24" s="336" t="s">
        <v>709</v>
      </c>
      <c r="C24" s="698">
        <v>17247530.740000002</v>
      </c>
      <c r="D24" s="699">
        <v>0</v>
      </c>
      <c r="E24" s="7"/>
    </row>
    <row r="25" spans="1:5">
      <c r="A25" s="370">
        <v>9.1999999999999993</v>
      </c>
      <c r="B25" s="336" t="s">
        <v>710</v>
      </c>
      <c r="C25" s="700">
        <v>0</v>
      </c>
      <c r="D25" s="701">
        <v>0</v>
      </c>
      <c r="E25" s="6"/>
    </row>
    <row r="26" spans="1:5">
      <c r="A26" s="370">
        <v>10</v>
      </c>
      <c r="B26" s="332" t="s">
        <v>36</v>
      </c>
      <c r="C26" s="702">
        <f>SUM(C27:C28)</f>
        <v>5830726.6799999988</v>
      </c>
      <c r="D26" s="703" t="s">
        <v>903</v>
      </c>
      <c r="E26" s="7"/>
    </row>
    <row r="27" spans="1:5">
      <c r="A27" s="370">
        <v>10.1</v>
      </c>
      <c r="B27" s="336" t="s">
        <v>711</v>
      </c>
      <c r="C27" s="690">
        <v>0</v>
      </c>
      <c r="D27" s="691">
        <v>0</v>
      </c>
      <c r="E27" s="7"/>
    </row>
    <row r="28" spans="1:5">
      <c r="A28" s="370">
        <v>10.199999999999999</v>
      </c>
      <c r="B28" s="336" t="s">
        <v>712</v>
      </c>
      <c r="C28" s="690">
        <v>5830726.6799999988</v>
      </c>
      <c r="D28" s="691">
        <v>0</v>
      </c>
      <c r="E28" s="7"/>
    </row>
    <row r="29" spans="1:5">
      <c r="A29" s="370">
        <v>11</v>
      </c>
      <c r="B29" s="332" t="s">
        <v>713</v>
      </c>
      <c r="C29" s="692">
        <f>SUM(C30:C31)</f>
        <v>2266864.2999999998</v>
      </c>
      <c r="D29" s="691"/>
      <c r="E29" s="7"/>
    </row>
    <row r="30" spans="1:5">
      <c r="A30" s="370">
        <v>11.1</v>
      </c>
      <c r="B30" s="336" t="s">
        <v>714</v>
      </c>
      <c r="C30" s="690">
        <v>2266864.2999999998</v>
      </c>
      <c r="D30" s="691">
        <v>0</v>
      </c>
      <c r="E30" s="7"/>
    </row>
    <row r="31" spans="1:5">
      <c r="A31" s="370">
        <v>11.2</v>
      </c>
      <c r="B31" s="336" t="s">
        <v>715</v>
      </c>
      <c r="C31" s="690">
        <v>0</v>
      </c>
      <c r="D31" s="691">
        <v>0</v>
      </c>
      <c r="E31" s="7"/>
    </row>
    <row r="32" spans="1:5">
      <c r="A32" s="370">
        <v>13</v>
      </c>
      <c r="B32" s="332" t="s">
        <v>88</v>
      </c>
      <c r="C32" s="692">
        <v>25501236.879999995</v>
      </c>
      <c r="D32" s="691">
        <v>0</v>
      </c>
      <c r="E32" s="7"/>
    </row>
    <row r="33" spans="1:5">
      <c r="A33" s="370">
        <v>13.1</v>
      </c>
      <c r="B33" s="337" t="s">
        <v>716</v>
      </c>
      <c r="C33" s="690">
        <v>13406442.299999997</v>
      </c>
      <c r="D33" s="691">
        <v>0</v>
      </c>
      <c r="E33" s="7"/>
    </row>
    <row r="34" spans="1:5">
      <c r="A34" s="370">
        <v>13.2</v>
      </c>
      <c r="B34" s="337" t="s">
        <v>717</v>
      </c>
      <c r="C34" s="698">
        <v>0</v>
      </c>
      <c r="D34" s="699">
        <v>0</v>
      </c>
      <c r="E34" s="7"/>
    </row>
    <row r="35" spans="1:5">
      <c r="A35" s="370">
        <v>14</v>
      </c>
      <c r="B35" s="338" t="s">
        <v>718</v>
      </c>
      <c r="C35" s="704">
        <f>SUM(C6,C10,C12,C13,C14,C18,C21,C22,C23,C26,C29,C32)</f>
        <v>1033161177.84</v>
      </c>
      <c r="D35" s="699"/>
      <c r="E35" s="7"/>
    </row>
    <row r="36" spans="1:5">
      <c r="A36" s="370"/>
      <c r="B36" s="339" t="s">
        <v>93</v>
      </c>
      <c r="C36" s="705"/>
      <c r="D36" s="706"/>
      <c r="E36" s="7"/>
    </row>
    <row r="37" spans="1:5">
      <c r="A37" s="370">
        <v>15</v>
      </c>
      <c r="B37" s="340" t="s">
        <v>719</v>
      </c>
      <c r="C37" s="700">
        <v>465500</v>
      </c>
      <c r="D37" s="701">
        <v>0</v>
      </c>
      <c r="E37" s="6"/>
    </row>
    <row r="38" spans="1:5">
      <c r="A38" s="370">
        <v>15.1</v>
      </c>
      <c r="B38" s="341" t="s">
        <v>699</v>
      </c>
      <c r="C38" s="690">
        <v>0</v>
      </c>
      <c r="D38" s="691">
        <v>0</v>
      </c>
      <c r="E38" s="7"/>
    </row>
    <row r="39" spans="1:5" ht="21">
      <c r="A39" s="370">
        <v>16</v>
      </c>
      <c r="B39" s="334" t="s">
        <v>720</v>
      </c>
      <c r="C39" s="692">
        <v>0</v>
      </c>
      <c r="D39" s="691">
        <v>0</v>
      </c>
      <c r="E39" s="7"/>
    </row>
    <row r="40" spans="1:5">
      <c r="A40" s="370">
        <v>17</v>
      </c>
      <c r="B40" s="334" t="s">
        <v>721</v>
      </c>
      <c r="C40" s="692">
        <f>SUM(C41:C44)</f>
        <v>740199346.02999985</v>
      </c>
      <c r="D40" s="691"/>
      <c r="E40" s="7"/>
    </row>
    <row r="41" spans="1:5">
      <c r="A41" s="370">
        <v>17.100000000000001</v>
      </c>
      <c r="B41" s="342" t="s">
        <v>722</v>
      </c>
      <c r="C41" s="690">
        <v>332625954.4199999</v>
      </c>
      <c r="D41" s="691">
        <v>0</v>
      </c>
      <c r="E41" s="7"/>
    </row>
    <row r="42" spans="1:5">
      <c r="A42" s="383">
        <v>17.2</v>
      </c>
      <c r="B42" s="384" t="s">
        <v>89</v>
      </c>
      <c r="C42" s="698">
        <v>389089608.00999999</v>
      </c>
      <c r="D42" s="699">
        <v>0</v>
      </c>
      <c r="E42" s="7"/>
    </row>
    <row r="43" spans="1:5">
      <c r="A43" s="370">
        <v>17.3</v>
      </c>
      <c r="B43" s="385" t="s">
        <v>723</v>
      </c>
      <c r="C43" s="707">
        <v>5040150.13</v>
      </c>
      <c r="D43" s="708">
        <v>0</v>
      </c>
      <c r="E43" s="7"/>
    </row>
    <row r="44" spans="1:5">
      <c r="A44" s="370">
        <v>17.399999999999999</v>
      </c>
      <c r="B44" s="385" t="s">
        <v>724</v>
      </c>
      <c r="C44" s="707">
        <v>13443633.470000003</v>
      </c>
      <c r="D44" s="708">
        <v>0</v>
      </c>
      <c r="E44" s="7"/>
    </row>
    <row r="45" spans="1:5">
      <c r="A45" s="370">
        <v>18</v>
      </c>
      <c r="B45" s="386" t="s">
        <v>725</v>
      </c>
      <c r="C45" s="709">
        <v>217949.60000000003</v>
      </c>
      <c r="D45" s="710">
        <v>0</v>
      </c>
      <c r="E45" s="6"/>
    </row>
    <row r="46" spans="1:5">
      <c r="A46" s="370">
        <v>19</v>
      </c>
      <c r="B46" s="386" t="s">
        <v>726</v>
      </c>
      <c r="C46" s="711">
        <f>SUM(C47:C48)</f>
        <v>1211034.57</v>
      </c>
      <c r="D46" s="712"/>
    </row>
    <row r="47" spans="1:5">
      <c r="A47" s="370">
        <v>19.100000000000001</v>
      </c>
      <c r="B47" s="387" t="s">
        <v>727</v>
      </c>
      <c r="C47" s="713">
        <v>999946</v>
      </c>
      <c r="D47" s="712">
        <v>0</v>
      </c>
    </row>
    <row r="48" spans="1:5">
      <c r="A48" s="370">
        <v>19.2</v>
      </c>
      <c r="B48" s="387" t="s">
        <v>728</v>
      </c>
      <c r="C48" s="713">
        <v>211088.57</v>
      </c>
      <c r="D48" s="712">
        <v>0</v>
      </c>
    </row>
    <row r="49" spans="1:4">
      <c r="A49" s="370">
        <v>20</v>
      </c>
      <c r="B49" s="347" t="s">
        <v>90</v>
      </c>
      <c r="C49" s="711">
        <v>16647384.977999998</v>
      </c>
      <c r="D49" s="703" t="s">
        <v>903</v>
      </c>
    </row>
    <row r="50" spans="1:4">
      <c r="A50" s="370">
        <v>21</v>
      </c>
      <c r="B50" s="348" t="s">
        <v>78</v>
      </c>
      <c r="C50" s="711">
        <v>3931843.0699999994</v>
      </c>
      <c r="D50" s="712">
        <v>0</v>
      </c>
    </row>
    <row r="51" spans="1:4">
      <c r="A51" s="370">
        <v>21.1</v>
      </c>
      <c r="B51" s="343" t="s">
        <v>729</v>
      </c>
      <c r="C51" s="713">
        <v>0</v>
      </c>
      <c r="D51" s="712">
        <v>0</v>
      </c>
    </row>
    <row r="52" spans="1:4">
      <c r="A52" s="370">
        <v>22</v>
      </c>
      <c r="B52" s="347" t="s">
        <v>730</v>
      </c>
      <c r="C52" s="711">
        <f>SUM(C37,C39,C40,C45,C46,C49,C50)</f>
        <v>762673058.24800003</v>
      </c>
      <c r="D52" s="712"/>
    </row>
    <row r="53" spans="1:4">
      <c r="A53" s="370"/>
      <c r="B53" s="349" t="s">
        <v>731</v>
      </c>
      <c r="C53" s="714"/>
      <c r="D53" s="712"/>
    </row>
    <row r="54" spans="1:4">
      <c r="A54" s="370">
        <v>23</v>
      </c>
      <c r="B54" s="347" t="s">
        <v>94</v>
      </c>
      <c r="C54" s="715">
        <v>76000000</v>
      </c>
      <c r="D54" s="712">
        <v>0</v>
      </c>
    </row>
    <row r="55" spans="1:4">
      <c r="A55" s="370">
        <v>24</v>
      </c>
      <c r="B55" s="347" t="s">
        <v>732</v>
      </c>
      <c r="C55" s="715">
        <v>60000000</v>
      </c>
      <c r="D55" s="712">
        <v>0</v>
      </c>
    </row>
    <row r="56" spans="1:4">
      <c r="A56" s="370">
        <v>25</v>
      </c>
      <c r="B56" s="350" t="s">
        <v>91</v>
      </c>
      <c r="C56" s="715">
        <v>0</v>
      </c>
      <c r="D56" s="712">
        <v>0</v>
      </c>
    </row>
    <row r="57" spans="1:4">
      <c r="A57" s="370">
        <v>26</v>
      </c>
      <c r="B57" s="386" t="s">
        <v>733</v>
      </c>
      <c r="C57" s="715">
        <v>0</v>
      </c>
      <c r="D57" s="712">
        <v>0</v>
      </c>
    </row>
    <row r="58" spans="1:4">
      <c r="A58" s="370">
        <v>27</v>
      </c>
      <c r="B58" s="386" t="s">
        <v>734</v>
      </c>
      <c r="C58" s="715">
        <f>SUM(C59:C60)</f>
        <v>0</v>
      </c>
      <c r="D58" s="712"/>
    </row>
    <row r="59" spans="1:4">
      <c r="A59" s="370">
        <v>27.1</v>
      </c>
      <c r="B59" s="388" t="s">
        <v>735</v>
      </c>
      <c r="C59" s="707">
        <v>0</v>
      </c>
      <c r="D59" s="712">
        <v>0</v>
      </c>
    </row>
    <row r="60" spans="1:4">
      <c r="A60" s="370">
        <v>27.2</v>
      </c>
      <c r="B60" s="385" t="s">
        <v>736</v>
      </c>
      <c r="C60" s="707">
        <v>0</v>
      </c>
      <c r="D60" s="712">
        <v>0</v>
      </c>
    </row>
    <row r="61" spans="1:4">
      <c r="A61" s="370">
        <v>28</v>
      </c>
      <c r="B61" s="348" t="s">
        <v>737</v>
      </c>
      <c r="C61" s="715">
        <v>0</v>
      </c>
      <c r="D61" s="712">
        <v>0</v>
      </c>
    </row>
    <row r="62" spans="1:4">
      <c r="A62" s="370">
        <v>29</v>
      </c>
      <c r="B62" s="386" t="s">
        <v>738</v>
      </c>
      <c r="C62" s="715">
        <f>SUM(C63:C65)</f>
        <v>2030425.13</v>
      </c>
      <c r="D62" s="712"/>
    </row>
    <row r="63" spans="1:4">
      <c r="A63" s="370">
        <v>29.1</v>
      </c>
      <c r="B63" s="389" t="s">
        <v>739</v>
      </c>
      <c r="C63" s="707">
        <v>2030425.13</v>
      </c>
      <c r="D63" s="712">
        <v>0</v>
      </c>
    </row>
    <row r="64" spans="1:4" ht="24" customHeight="1">
      <c r="A64" s="370">
        <v>29.2</v>
      </c>
      <c r="B64" s="388" t="s">
        <v>740</v>
      </c>
      <c r="C64" s="707">
        <v>0</v>
      </c>
      <c r="D64" s="712">
        <v>0</v>
      </c>
    </row>
    <row r="65" spans="1:4" ht="21.95" customHeight="1">
      <c r="A65" s="370">
        <v>29.3</v>
      </c>
      <c r="B65" s="390" t="s">
        <v>741</v>
      </c>
      <c r="C65" s="707">
        <v>0</v>
      </c>
      <c r="D65" s="712">
        <v>0</v>
      </c>
    </row>
    <row r="66" spans="1:4">
      <c r="A66" s="370">
        <v>30</v>
      </c>
      <c r="B66" s="353" t="s">
        <v>92</v>
      </c>
      <c r="C66" s="715">
        <v>121359437.81000002</v>
      </c>
      <c r="D66" s="712">
        <v>0</v>
      </c>
    </row>
    <row r="67" spans="1:4">
      <c r="A67" s="370">
        <v>31</v>
      </c>
      <c r="B67" s="352" t="s">
        <v>742</v>
      </c>
      <c r="C67" s="715">
        <f>SUM(C54,C55,C56,C57,C58,C61,C62,C66)</f>
        <v>259389862.94</v>
      </c>
      <c r="D67" s="712">
        <v>0</v>
      </c>
    </row>
    <row r="68" spans="1:4">
      <c r="A68" s="370">
        <v>32</v>
      </c>
      <c r="B68" s="353" t="s">
        <v>743</v>
      </c>
      <c r="C68" s="715">
        <f>SUM(C52,C67)</f>
        <v>1022062921.188</v>
      </c>
      <c r="D68" s="712">
        <v>0</v>
      </c>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L22"/>
  <sheetViews>
    <sheetView zoomScale="70" zoomScaleNormal="70" workbookViewId="0">
      <pane xSplit="2" ySplit="7" topLeftCell="P8" activePane="bottomRight" state="frozen"/>
      <selection activeCell="B1" sqref="B1"/>
      <selection pane="topRight" activeCell="B1" sqref="B1"/>
      <selection pane="bottomLeft" activeCell="B1" sqref="B1"/>
      <selection pane="bottomRight" activeCell="B1" sqref="B1"/>
    </sheetView>
  </sheetViews>
  <sheetFormatPr defaultColWidth="9.140625" defaultRowHeight="12.75"/>
  <cols>
    <col min="1" max="1" width="10.5703125" style="2" bestFit="1" customWidth="1"/>
    <col min="2" max="2" width="97" style="2" bestFit="1" customWidth="1"/>
    <col min="3" max="3" width="9.42578125" style="2" bestFit="1" customWidth="1"/>
    <col min="4" max="4" width="13.140625" style="2" bestFit="1" customWidth="1"/>
    <col min="5" max="5" width="9.42578125" style="2" bestFit="1" customWidth="1"/>
    <col min="6" max="6" width="13.140625" style="2" bestFit="1" customWidth="1"/>
    <col min="7" max="7" width="9.42578125" style="2" bestFit="1" customWidth="1"/>
    <col min="8" max="8" width="13.140625" style="2" bestFit="1" customWidth="1"/>
    <col min="9" max="9" width="9.42578125" style="2" bestFit="1" customWidth="1"/>
    <col min="10" max="10" width="13.140625" style="2" bestFit="1" customWidth="1"/>
    <col min="11" max="11" width="9.42578125" style="2" bestFit="1" customWidth="1"/>
    <col min="12" max="12" width="13.140625" style="2" bestFit="1" customWidth="1"/>
    <col min="13" max="13" width="9.42578125" style="2" bestFit="1" customWidth="1"/>
    <col min="14" max="14" width="13.140625" style="2" bestFit="1" customWidth="1"/>
    <col min="15" max="15" width="9.42578125" style="2" bestFit="1" customWidth="1"/>
    <col min="16" max="16" width="13.140625" style="2" bestFit="1" customWidth="1"/>
    <col min="17" max="17" width="9.42578125" style="2" bestFit="1" customWidth="1"/>
    <col min="18" max="18" width="13.140625" style="2" bestFit="1" customWidth="1"/>
    <col min="19" max="19" width="31.5703125" style="2" bestFit="1" customWidth="1"/>
    <col min="20" max="16384" width="9.140625" style="12"/>
  </cols>
  <sheetData>
    <row r="1" spans="1:19">
      <c r="A1" s="2" t="s">
        <v>97</v>
      </c>
      <c r="B1" s="988" t="str">
        <f>'1. key ratios'!B1</f>
        <v>სს "ხალიკ ბანკი საქართველო"</v>
      </c>
    </row>
    <row r="2" spans="1:19">
      <c r="A2" s="2" t="s">
        <v>98</v>
      </c>
      <c r="B2" s="265">
        <f>'1. key ratios'!B2</f>
        <v>45747</v>
      </c>
    </row>
    <row r="4" spans="1:19" ht="39" thickBot="1">
      <c r="A4" s="36" t="s">
        <v>248</v>
      </c>
      <c r="B4" s="153" t="s">
        <v>282</v>
      </c>
    </row>
    <row r="5" spans="1:19">
      <c r="A5" s="70"/>
      <c r="B5" s="72"/>
      <c r="C5" s="64" t="s">
        <v>0</v>
      </c>
      <c r="D5" s="64" t="s">
        <v>1</v>
      </c>
      <c r="E5" s="64" t="s">
        <v>2</v>
      </c>
      <c r="F5" s="64" t="s">
        <v>3</v>
      </c>
      <c r="G5" s="64" t="s">
        <v>4</v>
      </c>
      <c r="H5" s="64" t="s">
        <v>5</v>
      </c>
      <c r="I5" s="64" t="s">
        <v>134</v>
      </c>
      <c r="J5" s="64" t="s">
        <v>135</v>
      </c>
      <c r="K5" s="64" t="s">
        <v>136</v>
      </c>
      <c r="L5" s="64" t="s">
        <v>137</v>
      </c>
      <c r="M5" s="64" t="s">
        <v>138</v>
      </c>
      <c r="N5" s="64" t="s">
        <v>139</v>
      </c>
      <c r="O5" s="64" t="s">
        <v>269</v>
      </c>
      <c r="P5" s="64" t="s">
        <v>270</v>
      </c>
      <c r="Q5" s="64" t="s">
        <v>271</v>
      </c>
      <c r="R5" s="148" t="s">
        <v>272</v>
      </c>
      <c r="S5" s="65" t="s">
        <v>273</v>
      </c>
    </row>
    <row r="6" spans="1:19" ht="46.5" customHeight="1">
      <c r="A6" s="84"/>
      <c r="B6" s="841" t="s">
        <v>274</v>
      </c>
      <c r="C6" s="839">
        <v>0</v>
      </c>
      <c r="D6" s="840"/>
      <c r="E6" s="839">
        <v>0.2</v>
      </c>
      <c r="F6" s="840"/>
      <c r="G6" s="839">
        <v>0.35</v>
      </c>
      <c r="H6" s="840"/>
      <c r="I6" s="839">
        <v>0.5</v>
      </c>
      <c r="J6" s="840"/>
      <c r="K6" s="839">
        <v>0.75</v>
      </c>
      <c r="L6" s="840"/>
      <c r="M6" s="839">
        <v>1</v>
      </c>
      <c r="N6" s="840"/>
      <c r="O6" s="839">
        <v>1.5</v>
      </c>
      <c r="P6" s="840"/>
      <c r="Q6" s="839">
        <v>2.5</v>
      </c>
      <c r="R6" s="840"/>
      <c r="S6" s="837" t="s">
        <v>145</v>
      </c>
    </row>
    <row r="7" spans="1:19">
      <c r="A7" s="84"/>
      <c r="B7" s="842"/>
      <c r="C7" s="152" t="s">
        <v>267</v>
      </c>
      <c r="D7" s="152" t="s">
        <v>268</v>
      </c>
      <c r="E7" s="152" t="s">
        <v>267</v>
      </c>
      <c r="F7" s="152" t="s">
        <v>268</v>
      </c>
      <c r="G7" s="152" t="s">
        <v>267</v>
      </c>
      <c r="H7" s="152" t="s">
        <v>268</v>
      </c>
      <c r="I7" s="152" t="s">
        <v>267</v>
      </c>
      <c r="J7" s="152" t="s">
        <v>268</v>
      </c>
      <c r="K7" s="152" t="s">
        <v>267</v>
      </c>
      <c r="L7" s="152" t="s">
        <v>268</v>
      </c>
      <c r="M7" s="152" t="s">
        <v>267</v>
      </c>
      <c r="N7" s="152" t="s">
        <v>268</v>
      </c>
      <c r="O7" s="152" t="s">
        <v>267</v>
      </c>
      <c r="P7" s="152" t="s">
        <v>268</v>
      </c>
      <c r="Q7" s="152" t="s">
        <v>267</v>
      </c>
      <c r="R7" s="152" t="s">
        <v>268</v>
      </c>
      <c r="S7" s="838"/>
    </row>
    <row r="8" spans="1:19" s="87" customFormat="1">
      <c r="A8" s="68">
        <v>1</v>
      </c>
      <c r="B8" s="93" t="s">
        <v>123</v>
      </c>
      <c r="C8" s="716">
        <v>7660903.5200000005</v>
      </c>
      <c r="D8" s="716">
        <v>0</v>
      </c>
      <c r="E8" s="716">
        <v>0</v>
      </c>
      <c r="F8" s="717">
        <v>0</v>
      </c>
      <c r="G8" s="716">
        <v>0</v>
      </c>
      <c r="H8" s="716">
        <v>0</v>
      </c>
      <c r="I8" s="716">
        <v>0</v>
      </c>
      <c r="J8" s="716">
        <v>0</v>
      </c>
      <c r="K8" s="716">
        <v>0</v>
      </c>
      <c r="L8" s="716">
        <v>0</v>
      </c>
      <c r="M8" s="716">
        <v>91043176.319999993</v>
      </c>
      <c r="N8" s="716">
        <v>0</v>
      </c>
      <c r="O8" s="716">
        <v>0</v>
      </c>
      <c r="P8" s="716">
        <v>0</v>
      </c>
      <c r="Q8" s="716">
        <v>0</v>
      </c>
      <c r="R8" s="717">
        <v>0</v>
      </c>
      <c r="S8" s="718">
        <f>$C$6*SUM(C8:D8)+$E$6*SUM(E8:F8)+$G$6*SUM(G8:H8)+$I$6*SUM(I8:J8)+$K$6*SUM(K8:L8)+$M$6*SUM(M8:N8)+$O$6*SUM(O8:P8)+$Q$6*SUM(Q8:R8)</f>
        <v>91043176.319999993</v>
      </c>
    </row>
    <row r="9" spans="1:19" s="87" customFormat="1">
      <c r="A9" s="68">
        <v>2</v>
      </c>
      <c r="B9" s="93" t="s">
        <v>124</v>
      </c>
      <c r="C9" s="716">
        <v>0</v>
      </c>
      <c r="D9" s="716">
        <v>0</v>
      </c>
      <c r="E9" s="716">
        <v>0</v>
      </c>
      <c r="F9" s="716">
        <v>0</v>
      </c>
      <c r="G9" s="716">
        <v>0</v>
      </c>
      <c r="H9" s="716">
        <v>0</v>
      </c>
      <c r="I9" s="716">
        <v>0</v>
      </c>
      <c r="J9" s="716">
        <v>0</v>
      </c>
      <c r="K9" s="716">
        <v>0</v>
      </c>
      <c r="L9" s="716">
        <v>0</v>
      </c>
      <c r="M9" s="716">
        <v>0</v>
      </c>
      <c r="N9" s="716">
        <v>0</v>
      </c>
      <c r="O9" s="716">
        <v>0</v>
      </c>
      <c r="P9" s="716">
        <v>0</v>
      </c>
      <c r="Q9" s="716">
        <v>0</v>
      </c>
      <c r="R9" s="717">
        <v>0</v>
      </c>
      <c r="S9" s="718">
        <f t="shared" ref="S9:S21" si="0">$C$6*SUM(C9:D9)+$E$6*SUM(E9:F9)+$G$6*SUM(G9:H9)+$I$6*SUM(I9:J9)+$K$6*SUM(K9:L9)+$M$6*SUM(M9:N9)+$O$6*SUM(O9:P9)+$Q$6*SUM(Q9:R9)</f>
        <v>0</v>
      </c>
    </row>
    <row r="10" spans="1:19" s="87" customFormat="1">
      <c r="A10" s="68">
        <v>3</v>
      </c>
      <c r="B10" s="93" t="s">
        <v>125</v>
      </c>
      <c r="C10" s="716">
        <v>0</v>
      </c>
      <c r="D10" s="716">
        <v>0</v>
      </c>
      <c r="E10" s="716">
        <v>0</v>
      </c>
      <c r="F10" s="716">
        <v>0</v>
      </c>
      <c r="G10" s="716">
        <v>0</v>
      </c>
      <c r="H10" s="716">
        <v>0</v>
      </c>
      <c r="I10" s="716">
        <v>0</v>
      </c>
      <c r="J10" s="716">
        <v>0</v>
      </c>
      <c r="K10" s="716">
        <v>0</v>
      </c>
      <c r="L10" s="716">
        <v>0</v>
      </c>
      <c r="M10" s="716">
        <v>0</v>
      </c>
      <c r="N10" s="716">
        <v>0</v>
      </c>
      <c r="O10" s="716">
        <v>0</v>
      </c>
      <c r="P10" s="716">
        <v>0</v>
      </c>
      <c r="Q10" s="716">
        <v>0</v>
      </c>
      <c r="R10" s="717">
        <v>0</v>
      </c>
      <c r="S10" s="718">
        <f t="shared" si="0"/>
        <v>0</v>
      </c>
    </row>
    <row r="11" spans="1:19" s="87" customFormat="1">
      <c r="A11" s="68">
        <v>4</v>
      </c>
      <c r="B11" s="93" t="s">
        <v>126</v>
      </c>
      <c r="C11" s="716">
        <v>0</v>
      </c>
      <c r="D11" s="716">
        <v>0</v>
      </c>
      <c r="E11" s="716">
        <v>0</v>
      </c>
      <c r="F11" s="716">
        <v>0</v>
      </c>
      <c r="G11" s="716">
        <v>0</v>
      </c>
      <c r="H11" s="716">
        <v>0</v>
      </c>
      <c r="I11" s="716">
        <v>0</v>
      </c>
      <c r="J11" s="716">
        <v>0</v>
      </c>
      <c r="K11" s="716">
        <v>0</v>
      </c>
      <c r="L11" s="716">
        <v>0</v>
      </c>
      <c r="M11" s="716">
        <v>0</v>
      </c>
      <c r="N11" s="716">
        <v>0</v>
      </c>
      <c r="O11" s="716">
        <v>0</v>
      </c>
      <c r="P11" s="716">
        <v>0</v>
      </c>
      <c r="Q11" s="716">
        <v>0</v>
      </c>
      <c r="R11" s="717">
        <v>0</v>
      </c>
      <c r="S11" s="718">
        <f t="shared" si="0"/>
        <v>0</v>
      </c>
    </row>
    <row r="12" spans="1:19" s="87" customFormat="1">
      <c r="A12" s="68">
        <v>5</v>
      </c>
      <c r="B12" s="93" t="s">
        <v>912</v>
      </c>
      <c r="C12" s="716">
        <v>0</v>
      </c>
      <c r="D12" s="716">
        <v>0</v>
      </c>
      <c r="E12" s="716">
        <v>0</v>
      </c>
      <c r="F12" s="716">
        <v>0</v>
      </c>
      <c r="G12" s="716">
        <v>0</v>
      </c>
      <c r="H12" s="716">
        <v>0</v>
      </c>
      <c r="I12" s="716">
        <v>0</v>
      </c>
      <c r="J12" s="716">
        <v>0</v>
      </c>
      <c r="K12" s="716">
        <v>0</v>
      </c>
      <c r="L12" s="716">
        <v>0</v>
      </c>
      <c r="M12" s="716">
        <v>0</v>
      </c>
      <c r="N12" s="716">
        <v>0</v>
      </c>
      <c r="O12" s="716">
        <v>0</v>
      </c>
      <c r="P12" s="716">
        <v>0</v>
      </c>
      <c r="Q12" s="716">
        <v>0</v>
      </c>
      <c r="R12" s="717">
        <v>0</v>
      </c>
      <c r="S12" s="718">
        <f t="shared" si="0"/>
        <v>0</v>
      </c>
    </row>
    <row r="13" spans="1:19" s="87" customFormat="1">
      <c r="A13" s="68">
        <v>6</v>
      </c>
      <c r="B13" s="93" t="s">
        <v>127</v>
      </c>
      <c r="C13" s="716">
        <v>0</v>
      </c>
      <c r="D13" s="716">
        <v>0</v>
      </c>
      <c r="E13" s="716">
        <v>19500191.909999996</v>
      </c>
      <c r="F13" s="716">
        <v>0</v>
      </c>
      <c r="G13" s="716">
        <v>0</v>
      </c>
      <c r="H13" s="716">
        <v>0</v>
      </c>
      <c r="I13" s="716">
        <v>9910995.0799999963</v>
      </c>
      <c r="J13" s="716">
        <v>0</v>
      </c>
      <c r="K13" s="716">
        <v>0</v>
      </c>
      <c r="L13" s="716">
        <v>0</v>
      </c>
      <c r="M13" s="716">
        <v>30305.39</v>
      </c>
      <c r="N13" s="716">
        <v>0</v>
      </c>
      <c r="O13" s="716">
        <v>0</v>
      </c>
      <c r="P13" s="716">
        <v>0</v>
      </c>
      <c r="Q13" s="716">
        <v>0</v>
      </c>
      <c r="R13" s="717">
        <v>0</v>
      </c>
      <c r="S13" s="718">
        <f t="shared" si="0"/>
        <v>8885841.311999999</v>
      </c>
    </row>
    <row r="14" spans="1:19" s="87" customFormat="1">
      <c r="A14" s="68">
        <v>7</v>
      </c>
      <c r="B14" s="93" t="s">
        <v>71</v>
      </c>
      <c r="C14" s="716">
        <v>0</v>
      </c>
      <c r="D14" s="716">
        <v>0</v>
      </c>
      <c r="E14" s="716">
        <v>0</v>
      </c>
      <c r="F14" s="716">
        <v>0</v>
      </c>
      <c r="G14" s="716">
        <v>0</v>
      </c>
      <c r="H14" s="716">
        <v>0</v>
      </c>
      <c r="I14" s="716">
        <v>0</v>
      </c>
      <c r="J14" s="716">
        <v>0</v>
      </c>
      <c r="K14" s="716">
        <v>0</v>
      </c>
      <c r="L14" s="716">
        <v>0</v>
      </c>
      <c r="M14" s="716">
        <v>545590965.01039958</v>
      </c>
      <c r="N14" s="716">
        <v>21614058.194414198</v>
      </c>
      <c r="O14" s="716">
        <v>0</v>
      </c>
      <c r="P14" s="716">
        <v>0</v>
      </c>
      <c r="Q14" s="716">
        <v>0</v>
      </c>
      <c r="R14" s="717">
        <v>0</v>
      </c>
      <c r="S14" s="718">
        <f t="shared" si="0"/>
        <v>567205023.20481372</v>
      </c>
    </row>
    <row r="15" spans="1:19" s="87" customFormat="1">
      <c r="A15" s="68">
        <v>8</v>
      </c>
      <c r="B15" s="93" t="s">
        <v>72</v>
      </c>
      <c r="C15" s="716">
        <v>0</v>
      </c>
      <c r="D15" s="716">
        <v>0</v>
      </c>
      <c r="E15" s="716">
        <v>0</v>
      </c>
      <c r="F15" s="716">
        <v>0</v>
      </c>
      <c r="G15" s="716">
        <v>0</v>
      </c>
      <c r="H15" s="716">
        <v>0</v>
      </c>
      <c r="I15" s="716">
        <v>0</v>
      </c>
      <c r="J15" s="716">
        <v>0</v>
      </c>
      <c r="K15" s="716">
        <v>190968933.08640012</v>
      </c>
      <c r="L15" s="716">
        <v>0</v>
      </c>
      <c r="M15" s="716">
        <v>0</v>
      </c>
      <c r="N15" s="716">
        <v>1427860.8230000027</v>
      </c>
      <c r="O15" s="716">
        <v>0</v>
      </c>
      <c r="P15" s="716">
        <v>0</v>
      </c>
      <c r="Q15" s="716">
        <v>0</v>
      </c>
      <c r="R15" s="717">
        <v>0</v>
      </c>
      <c r="S15" s="718">
        <f t="shared" si="0"/>
        <v>144654560.6378001</v>
      </c>
    </row>
    <row r="16" spans="1:19" s="87" customFormat="1">
      <c r="A16" s="68">
        <v>9</v>
      </c>
      <c r="B16" s="93" t="s">
        <v>913</v>
      </c>
      <c r="C16" s="716">
        <v>0</v>
      </c>
      <c r="D16" s="716">
        <v>0</v>
      </c>
      <c r="E16" s="716">
        <v>0</v>
      </c>
      <c r="F16" s="716">
        <v>0</v>
      </c>
      <c r="G16" s="716">
        <v>0</v>
      </c>
      <c r="H16" s="716">
        <v>0</v>
      </c>
      <c r="I16" s="716">
        <v>0</v>
      </c>
      <c r="J16" s="716">
        <v>0</v>
      </c>
      <c r="K16" s="716">
        <v>0</v>
      </c>
      <c r="L16" s="716">
        <v>0</v>
      </c>
      <c r="M16" s="716">
        <v>0</v>
      </c>
      <c r="N16" s="716">
        <v>0</v>
      </c>
      <c r="O16" s="716">
        <v>0</v>
      </c>
      <c r="P16" s="716">
        <v>0</v>
      </c>
      <c r="Q16" s="716">
        <v>0</v>
      </c>
      <c r="R16" s="717">
        <v>0</v>
      </c>
      <c r="S16" s="718">
        <f t="shared" si="0"/>
        <v>0</v>
      </c>
    </row>
    <row r="17" spans="1:38" s="87" customFormat="1">
      <c r="A17" s="68">
        <v>10</v>
      </c>
      <c r="B17" s="93" t="s">
        <v>67</v>
      </c>
      <c r="C17" s="716">
        <v>0</v>
      </c>
      <c r="D17" s="716">
        <v>0</v>
      </c>
      <c r="E17" s="716">
        <v>0</v>
      </c>
      <c r="F17" s="716">
        <v>0</v>
      </c>
      <c r="G17" s="716">
        <v>0</v>
      </c>
      <c r="H17" s="716">
        <v>0</v>
      </c>
      <c r="I17" s="716">
        <v>0</v>
      </c>
      <c r="J17" s="716">
        <v>0</v>
      </c>
      <c r="K17" s="716">
        <v>0</v>
      </c>
      <c r="L17" s="716">
        <v>0</v>
      </c>
      <c r="M17" s="716">
        <v>4644533.8483999996</v>
      </c>
      <c r="N17" s="716">
        <v>11063.840000000002</v>
      </c>
      <c r="O17" s="716">
        <v>24186973.217199992</v>
      </c>
      <c r="P17" s="716">
        <v>0</v>
      </c>
      <c r="Q17" s="716">
        <v>0</v>
      </c>
      <c r="R17" s="717">
        <v>0</v>
      </c>
      <c r="S17" s="718">
        <f t="shared" si="0"/>
        <v>40936057.514199987</v>
      </c>
    </row>
    <row r="18" spans="1:38" s="87" customFormat="1">
      <c r="A18" s="68">
        <v>11</v>
      </c>
      <c r="B18" s="93" t="s">
        <v>68</v>
      </c>
      <c r="C18" s="716">
        <v>0</v>
      </c>
      <c r="D18" s="716">
        <v>0</v>
      </c>
      <c r="E18" s="716">
        <v>0</v>
      </c>
      <c r="F18" s="716">
        <v>0</v>
      </c>
      <c r="G18" s="716">
        <v>0</v>
      </c>
      <c r="H18" s="716">
        <v>0</v>
      </c>
      <c r="I18" s="716">
        <v>0</v>
      </c>
      <c r="J18" s="716">
        <v>0</v>
      </c>
      <c r="K18" s="716">
        <v>0</v>
      </c>
      <c r="L18" s="716">
        <v>0</v>
      </c>
      <c r="M18" s="716">
        <v>0</v>
      </c>
      <c r="N18" s="716">
        <v>0</v>
      </c>
      <c r="O18" s="716">
        <v>0</v>
      </c>
      <c r="P18" s="716">
        <v>0</v>
      </c>
      <c r="Q18" s="716">
        <v>0</v>
      </c>
      <c r="R18" s="717">
        <v>0</v>
      </c>
      <c r="S18" s="718">
        <f t="shared" si="0"/>
        <v>0</v>
      </c>
    </row>
    <row r="19" spans="1:38" s="87" customFormat="1">
      <c r="A19" s="68">
        <v>12</v>
      </c>
      <c r="B19" s="93" t="s">
        <v>69</v>
      </c>
      <c r="C19" s="716">
        <v>0</v>
      </c>
      <c r="D19" s="716">
        <v>0</v>
      </c>
      <c r="E19" s="716">
        <v>0</v>
      </c>
      <c r="F19" s="716">
        <v>0</v>
      </c>
      <c r="G19" s="716">
        <v>0</v>
      </c>
      <c r="H19" s="716">
        <v>0</v>
      </c>
      <c r="I19" s="716">
        <v>0</v>
      </c>
      <c r="J19" s="716">
        <v>0</v>
      </c>
      <c r="K19" s="716">
        <v>0</v>
      </c>
      <c r="L19" s="716">
        <v>0</v>
      </c>
      <c r="M19" s="716">
        <v>0</v>
      </c>
      <c r="N19" s="716">
        <v>0</v>
      </c>
      <c r="O19" s="716">
        <v>0</v>
      </c>
      <c r="P19" s="716">
        <v>0</v>
      </c>
      <c r="Q19" s="716">
        <v>0</v>
      </c>
      <c r="R19" s="717">
        <v>0</v>
      </c>
      <c r="S19" s="718">
        <f t="shared" si="0"/>
        <v>0</v>
      </c>
    </row>
    <row r="20" spans="1:38" s="87" customFormat="1">
      <c r="A20" s="68">
        <v>13</v>
      </c>
      <c r="B20" s="93" t="s">
        <v>70</v>
      </c>
      <c r="C20" s="716">
        <v>0</v>
      </c>
      <c r="D20" s="716">
        <v>0</v>
      </c>
      <c r="E20" s="716">
        <v>0</v>
      </c>
      <c r="F20" s="716">
        <v>0</v>
      </c>
      <c r="G20" s="716">
        <v>0</v>
      </c>
      <c r="H20" s="716">
        <v>0</v>
      </c>
      <c r="I20" s="716">
        <v>0</v>
      </c>
      <c r="J20" s="716">
        <v>0</v>
      </c>
      <c r="K20" s="716">
        <v>0</v>
      </c>
      <c r="L20" s="716">
        <v>0</v>
      </c>
      <c r="M20" s="716">
        <v>0</v>
      </c>
      <c r="N20" s="716">
        <v>0</v>
      </c>
      <c r="O20" s="716">
        <v>0</v>
      </c>
      <c r="P20" s="716">
        <v>0</v>
      </c>
      <c r="Q20" s="716">
        <v>0</v>
      </c>
      <c r="R20" s="717">
        <v>0</v>
      </c>
      <c r="S20" s="718">
        <f t="shared" si="0"/>
        <v>0</v>
      </c>
    </row>
    <row r="21" spans="1:38" s="87" customFormat="1">
      <c r="A21" s="68">
        <v>14</v>
      </c>
      <c r="B21" s="93" t="s">
        <v>143</v>
      </c>
      <c r="C21" s="716">
        <v>13626459.109999999</v>
      </c>
      <c r="D21" s="716">
        <v>0</v>
      </c>
      <c r="E21" s="716">
        <v>0</v>
      </c>
      <c r="F21" s="716">
        <v>0</v>
      </c>
      <c r="G21" s="716">
        <v>0</v>
      </c>
      <c r="H21" s="716">
        <v>0</v>
      </c>
      <c r="I21" s="716">
        <v>0</v>
      </c>
      <c r="J21" s="716">
        <v>0</v>
      </c>
      <c r="K21" s="716">
        <v>0</v>
      </c>
      <c r="L21" s="716">
        <v>0</v>
      </c>
      <c r="M21" s="716">
        <v>120167013.76729995</v>
      </c>
      <c r="N21" s="716">
        <v>40593.17</v>
      </c>
      <c r="O21" s="716">
        <v>0</v>
      </c>
      <c r="P21" s="716">
        <v>0</v>
      </c>
      <c r="Q21" s="716">
        <v>0</v>
      </c>
      <c r="R21" s="717">
        <v>0</v>
      </c>
      <c r="S21" s="718">
        <f t="shared" si="0"/>
        <v>120207606.93729995</v>
      </c>
    </row>
    <row r="22" spans="1:38" ht="13.5" thickBot="1">
      <c r="A22" s="61"/>
      <c r="B22" s="89" t="s">
        <v>66</v>
      </c>
      <c r="C22" s="719">
        <f>SUM(C8:C21)</f>
        <v>21287362.629999999</v>
      </c>
      <c r="D22" s="719">
        <f t="shared" ref="D22:S22" si="1">SUM(D8:D21)</f>
        <v>0</v>
      </c>
      <c r="E22" s="719">
        <f t="shared" si="1"/>
        <v>19500191.909999996</v>
      </c>
      <c r="F22" s="719">
        <f t="shared" si="1"/>
        <v>0</v>
      </c>
      <c r="G22" s="719">
        <f t="shared" si="1"/>
        <v>0</v>
      </c>
      <c r="H22" s="719">
        <f t="shared" si="1"/>
        <v>0</v>
      </c>
      <c r="I22" s="719">
        <f t="shared" si="1"/>
        <v>9910995.0799999963</v>
      </c>
      <c r="J22" s="719">
        <f t="shared" si="1"/>
        <v>0</v>
      </c>
      <c r="K22" s="719">
        <f t="shared" si="1"/>
        <v>190968933.08640012</v>
      </c>
      <c r="L22" s="719">
        <f t="shared" si="1"/>
        <v>0</v>
      </c>
      <c r="M22" s="719">
        <f t="shared" si="1"/>
        <v>761475994.33609962</v>
      </c>
      <c r="N22" s="719">
        <f t="shared" si="1"/>
        <v>23093576.027414203</v>
      </c>
      <c r="O22" s="719">
        <f t="shared" si="1"/>
        <v>24186973.217199992</v>
      </c>
      <c r="P22" s="719">
        <f t="shared" si="1"/>
        <v>0</v>
      </c>
      <c r="Q22" s="719">
        <f t="shared" si="1"/>
        <v>0</v>
      </c>
      <c r="R22" s="719">
        <f t="shared" si="1"/>
        <v>0</v>
      </c>
      <c r="S22" s="720">
        <f t="shared" si="1"/>
        <v>972932265.92611372</v>
      </c>
      <c r="U22" s="87"/>
      <c r="V22" s="87"/>
      <c r="W22" s="87"/>
      <c r="X22" s="87"/>
      <c r="Y22" s="87"/>
      <c r="Z22" s="87"/>
      <c r="AA22" s="87"/>
      <c r="AB22" s="87"/>
      <c r="AC22" s="87"/>
      <c r="AD22" s="87"/>
      <c r="AE22" s="87"/>
      <c r="AF22" s="87"/>
      <c r="AG22" s="87"/>
      <c r="AH22" s="87"/>
      <c r="AI22" s="87"/>
      <c r="AJ22" s="87"/>
      <c r="AK22" s="87"/>
      <c r="AL22" s="87"/>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39"/>
  <sheetViews>
    <sheetView zoomScale="70" zoomScaleNormal="70" workbookViewId="0">
      <pane xSplit="2" ySplit="6" topLeftCell="J7" activePane="bottomRight" state="frozen"/>
      <selection activeCell="B1" sqref="B1"/>
      <selection pane="topRight" activeCell="B1" sqref="B1"/>
      <selection pane="bottomLeft" activeCell="B1" sqref="B1"/>
      <selection pane="bottomRight" activeCell="B1" sqref="B1"/>
    </sheetView>
  </sheetViews>
  <sheetFormatPr defaultColWidth="9.140625" defaultRowHeight="12.75"/>
  <cols>
    <col min="1" max="1" width="10.5703125" style="2" bestFit="1" customWidth="1"/>
    <col min="2" max="2" width="97" style="2" bestFit="1"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85546875" style="2" customWidth="1"/>
    <col min="10" max="10" width="21.5703125" style="2" customWidth="1"/>
    <col min="11" max="11" width="15.85546875" style="2" customWidth="1"/>
    <col min="12" max="12" width="13.140625" style="2" customWidth="1"/>
    <col min="13" max="13" width="20.85546875" style="2" customWidth="1"/>
    <col min="14" max="14" width="19.140625" style="2" customWidth="1"/>
    <col min="15" max="15" width="18.42578125" style="2" customWidth="1"/>
    <col min="16" max="16" width="19" style="2" customWidth="1"/>
    <col min="17" max="17" width="20.140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2"/>
  </cols>
  <sheetData>
    <row r="1" spans="1:22">
      <c r="A1" s="2" t="s">
        <v>97</v>
      </c>
      <c r="B1" s="988" t="str">
        <f>'1. key ratios'!B1</f>
        <v>სს "ხალიკ ბანკი საქართველო"</v>
      </c>
    </row>
    <row r="2" spans="1:22">
      <c r="A2" s="2" t="s">
        <v>98</v>
      </c>
      <c r="B2" s="265">
        <f>'1. key ratios'!B2</f>
        <v>45747</v>
      </c>
    </row>
    <row r="4" spans="1:22" ht="27.75" thickBot="1">
      <c r="A4" s="2" t="s">
        <v>249</v>
      </c>
      <c r="B4" s="154" t="s">
        <v>283</v>
      </c>
      <c r="V4" s="120" t="s">
        <v>76</v>
      </c>
    </row>
    <row r="5" spans="1:22">
      <c r="A5" s="59"/>
      <c r="B5" s="60"/>
      <c r="C5" s="843" t="s">
        <v>105</v>
      </c>
      <c r="D5" s="844"/>
      <c r="E5" s="844"/>
      <c r="F5" s="844"/>
      <c r="G5" s="844"/>
      <c r="H5" s="844"/>
      <c r="I5" s="844"/>
      <c r="J5" s="844"/>
      <c r="K5" s="844"/>
      <c r="L5" s="845"/>
      <c r="M5" s="843" t="s">
        <v>106</v>
      </c>
      <c r="N5" s="844"/>
      <c r="O5" s="844"/>
      <c r="P5" s="844"/>
      <c r="Q5" s="844"/>
      <c r="R5" s="844"/>
      <c r="S5" s="845"/>
      <c r="T5" s="848" t="s">
        <v>281</v>
      </c>
      <c r="U5" s="848" t="s">
        <v>280</v>
      </c>
      <c r="V5" s="846" t="s">
        <v>107</v>
      </c>
    </row>
    <row r="6" spans="1:22" s="36" customFormat="1" ht="140.25">
      <c r="A6" s="66"/>
      <c r="B6" s="95"/>
      <c r="C6" s="57" t="s">
        <v>108</v>
      </c>
      <c r="D6" s="56" t="s">
        <v>109</v>
      </c>
      <c r="E6" s="54" t="s">
        <v>110</v>
      </c>
      <c r="F6" s="155" t="s">
        <v>275</v>
      </c>
      <c r="G6" s="56" t="s">
        <v>111</v>
      </c>
      <c r="H6" s="56" t="s">
        <v>112</v>
      </c>
      <c r="I6" s="56" t="s">
        <v>113</v>
      </c>
      <c r="J6" s="56" t="s">
        <v>142</v>
      </c>
      <c r="K6" s="56" t="s">
        <v>114</v>
      </c>
      <c r="L6" s="58" t="s">
        <v>115</v>
      </c>
      <c r="M6" s="57" t="s">
        <v>116</v>
      </c>
      <c r="N6" s="56" t="s">
        <v>117</v>
      </c>
      <c r="O6" s="56" t="s">
        <v>118</v>
      </c>
      <c r="P6" s="56" t="s">
        <v>119</v>
      </c>
      <c r="Q6" s="56" t="s">
        <v>120</v>
      </c>
      <c r="R6" s="56" t="s">
        <v>121</v>
      </c>
      <c r="S6" s="58" t="s">
        <v>122</v>
      </c>
      <c r="T6" s="849"/>
      <c r="U6" s="849"/>
      <c r="V6" s="847"/>
    </row>
    <row r="7" spans="1:22" s="87" customFormat="1">
      <c r="A7" s="88">
        <v>1</v>
      </c>
      <c r="B7" s="93" t="s">
        <v>123</v>
      </c>
      <c r="C7" s="721">
        <v>0</v>
      </c>
      <c r="D7" s="716">
        <v>0</v>
      </c>
      <c r="E7" s="716">
        <v>0</v>
      </c>
      <c r="F7" s="716">
        <v>0</v>
      </c>
      <c r="G7" s="716">
        <v>0</v>
      </c>
      <c r="H7" s="716">
        <v>0</v>
      </c>
      <c r="I7" s="716">
        <v>0</v>
      </c>
      <c r="J7" s="716">
        <v>0</v>
      </c>
      <c r="K7" s="716">
        <v>0</v>
      </c>
      <c r="L7" s="655">
        <v>0</v>
      </c>
      <c r="M7" s="721">
        <v>0</v>
      </c>
      <c r="N7" s="716">
        <v>0</v>
      </c>
      <c r="O7" s="716">
        <v>0</v>
      </c>
      <c r="P7" s="716">
        <v>0</v>
      </c>
      <c r="Q7" s="716">
        <v>0</v>
      </c>
      <c r="R7" s="716">
        <v>0</v>
      </c>
      <c r="S7" s="655">
        <v>0</v>
      </c>
      <c r="T7" s="722">
        <v>0</v>
      </c>
      <c r="U7" s="723">
        <v>0</v>
      </c>
      <c r="V7" s="724">
        <f>SUM(C7:S7)</f>
        <v>0</v>
      </c>
    </row>
    <row r="8" spans="1:22" s="87" customFormat="1">
      <c r="A8" s="88">
        <v>2</v>
      </c>
      <c r="B8" s="93" t="s">
        <v>124</v>
      </c>
      <c r="C8" s="721">
        <v>0</v>
      </c>
      <c r="D8" s="716">
        <v>0</v>
      </c>
      <c r="E8" s="716">
        <v>0</v>
      </c>
      <c r="F8" s="716">
        <v>0</v>
      </c>
      <c r="G8" s="716">
        <v>0</v>
      </c>
      <c r="H8" s="716">
        <v>0</v>
      </c>
      <c r="I8" s="716">
        <v>0</v>
      </c>
      <c r="J8" s="716">
        <v>0</v>
      </c>
      <c r="K8" s="716">
        <v>0</v>
      </c>
      <c r="L8" s="655">
        <v>0</v>
      </c>
      <c r="M8" s="721">
        <v>0</v>
      </c>
      <c r="N8" s="716">
        <v>0</v>
      </c>
      <c r="O8" s="716">
        <v>0</v>
      </c>
      <c r="P8" s="716">
        <v>0</v>
      </c>
      <c r="Q8" s="716">
        <v>0</v>
      </c>
      <c r="R8" s="716">
        <v>0</v>
      </c>
      <c r="S8" s="655">
        <v>0</v>
      </c>
      <c r="T8" s="723">
        <v>0</v>
      </c>
      <c r="U8" s="723">
        <v>0</v>
      </c>
      <c r="V8" s="724">
        <f t="shared" ref="V8:V20" si="0">SUM(C8:S8)</f>
        <v>0</v>
      </c>
    </row>
    <row r="9" spans="1:22" s="87" customFormat="1">
      <c r="A9" s="88">
        <v>3</v>
      </c>
      <c r="B9" s="93" t="s">
        <v>125</v>
      </c>
      <c r="C9" s="721">
        <v>0</v>
      </c>
      <c r="D9" s="716">
        <v>0</v>
      </c>
      <c r="E9" s="716">
        <v>0</v>
      </c>
      <c r="F9" s="716">
        <v>0</v>
      </c>
      <c r="G9" s="716">
        <v>0</v>
      </c>
      <c r="H9" s="716">
        <v>0</v>
      </c>
      <c r="I9" s="716">
        <v>0</v>
      </c>
      <c r="J9" s="716">
        <v>0</v>
      </c>
      <c r="K9" s="716">
        <v>0</v>
      </c>
      <c r="L9" s="655">
        <v>0</v>
      </c>
      <c r="M9" s="721">
        <v>0</v>
      </c>
      <c r="N9" s="716">
        <v>0</v>
      </c>
      <c r="O9" s="716">
        <v>0</v>
      </c>
      <c r="P9" s="716">
        <v>0</v>
      </c>
      <c r="Q9" s="716">
        <v>0</v>
      </c>
      <c r="R9" s="716">
        <v>0</v>
      </c>
      <c r="S9" s="655">
        <v>0</v>
      </c>
      <c r="T9" s="723">
        <v>0</v>
      </c>
      <c r="U9" s="723">
        <v>0</v>
      </c>
      <c r="V9" s="724">
        <f>SUM(C9:S9)</f>
        <v>0</v>
      </c>
    </row>
    <row r="10" spans="1:22" s="87" customFormat="1">
      <c r="A10" s="88">
        <v>4</v>
      </c>
      <c r="B10" s="93" t="s">
        <v>126</v>
      </c>
      <c r="C10" s="721">
        <v>0</v>
      </c>
      <c r="D10" s="716">
        <v>0</v>
      </c>
      <c r="E10" s="716">
        <v>0</v>
      </c>
      <c r="F10" s="716">
        <v>0</v>
      </c>
      <c r="G10" s="716">
        <v>0</v>
      </c>
      <c r="H10" s="716">
        <v>0</v>
      </c>
      <c r="I10" s="716">
        <v>0</v>
      </c>
      <c r="J10" s="716">
        <v>0</v>
      </c>
      <c r="K10" s="716">
        <v>0</v>
      </c>
      <c r="L10" s="655">
        <v>0</v>
      </c>
      <c r="M10" s="721">
        <v>0</v>
      </c>
      <c r="N10" s="716">
        <v>0</v>
      </c>
      <c r="O10" s="716">
        <v>0</v>
      </c>
      <c r="P10" s="716">
        <v>0</v>
      </c>
      <c r="Q10" s="716">
        <v>0</v>
      </c>
      <c r="R10" s="716">
        <v>0</v>
      </c>
      <c r="S10" s="655">
        <v>0</v>
      </c>
      <c r="T10" s="723">
        <v>0</v>
      </c>
      <c r="U10" s="723">
        <v>0</v>
      </c>
      <c r="V10" s="724">
        <f t="shared" si="0"/>
        <v>0</v>
      </c>
    </row>
    <row r="11" spans="1:22" s="87" customFormat="1">
      <c r="A11" s="88">
        <v>5</v>
      </c>
      <c r="B11" s="93" t="s">
        <v>912</v>
      </c>
      <c r="C11" s="721">
        <v>0</v>
      </c>
      <c r="D11" s="716">
        <v>0</v>
      </c>
      <c r="E11" s="716">
        <v>0</v>
      </c>
      <c r="F11" s="716">
        <v>0</v>
      </c>
      <c r="G11" s="716">
        <v>0</v>
      </c>
      <c r="H11" s="716">
        <v>0</v>
      </c>
      <c r="I11" s="716">
        <v>0</v>
      </c>
      <c r="J11" s="716">
        <v>0</v>
      </c>
      <c r="K11" s="716">
        <v>0</v>
      </c>
      <c r="L11" s="655">
        <v>0</v>
      </c>
      <c r="M11" s="721">
        <v>0</v>
      </c>
      <c r="N11" s="716">
        <v>0</v>
      </c>
      <c r="O11" s="716">
        <v>0</v>
      </c>
      <c r="P11" s="716">
        <v>0</v>
      </c>
      <c r="Q11" s="716">
        <v>0</v>
      </c>
      <c r="R11" s="716">
        <v>0</v>
      </c>
      <c r="S11" s="655">
        <v>0</v>
      </c>
      <c r="T11" s="723">
        <v>0</v>
      </c>
      <c r="U11" s="723">
        <v>0</v>
      </c>
      <c r="V11" s="724">
        <f t="shared" si="0"/>
        <v>0</v>
      </c>
    </row>
    <row r="12" spans="1:22" s="87" customFormat="1">
      <c r="A12" s="88">
        <v>6</v>
      </c>
      <c r="B12" s="93" t="s">
        <v>127</v>
      </c>
      <c r="C12" s="721">
        <v>0</v>
      </c>
      <c r="D12" s="716">
        <v>0</v>
      </c>
      <c r="E12" s="716">
        <v>0</v>
      </c>
      <c r="F12" s="716">
        <v>0</v>
      </c>
      <c r="G12" s="716">
        <v>0</v>
      </c>
      <c r="H12" s="716">
        <v>0</v>
      </c>
      <c r="I12" s="716">
        <v>0</v>
      </c>
      <c r="J12" s="716">
        <v>0</v>
      </c>
      <c r="K12" s="716">
        <v>0</v>
      </c>
      <c r="L12" s="655">
        <v>0</v>
      </c>
      <c r="M12" s="721">
        <v>0</v>
      </c>
      <c r="N12" s="716">
        <v>0</v>
      </c>
      <c r="O12" s="716">
        <v>0</v>
      </c>
      <c r="P12" s="716">
        <v>0</v>
      </c>
      <c r="Q12" s="716">
        <v>0</v>
      </c>
      <c r="R12" s="716">
        <v>0</v>
      </c>
      <c r="S12" s="655">
        <v>0</v>
      </c>
      <c r="T12" s="723">
        <v>0</v>
      </c>
      <c r="U12" s="723">
        <v>0</v>
      </c>
      <c r="V12" s="724">
        <f t="shared" si="0"/>
        <v>0</v>
      </c>
    </row>
    <row r="13" spans="1:22" s="87" customFormat="1">
      <c r="A13" s="88">
        <v>7</v>
      </c>
      <c r="B13" s="93" t="s">
        <v>71</v>
      </c>
      <c r="C13" s="721">
        <v>0</v>
      </c>
      <c r="D13" s="716">
        <v>7155766.5676499996</v>
      </c>
      <c r="E13" s="716">
        <v>0</v>
      </c>
      <c r="F13" s="716">
        <v>0</v>
      </c>
      <c r="G13" s="716">
        <v>0</v>
      </c>
      <c r="H13" s="716">
        <v>0</v>
      </c>
      <c r="I13" s="716">
        <v>0</v>
      </c>
      <c r="J13" s="716">
        <v>0</v>
      </c>
      <c r="K13" s="716">
        <v>0</v>
      </c>
      <c r="L13" s="655">
        <v>0</v>
      </c>
      <c r="M13" s="721">
        <v>275471.8407</v>
      </c>
      <c r="N13" s="716">
        <v>0</v>
      </c>
      <c r="O13" s="716">
        <v>0</v>
      </c>
      <c r="P13" s="716">
        <v>0</v>
      </c>
      <c r="Q13" s="716">
        <v>0</v>
      </c>
      <c r="R13" s="716">
        <v>0</v>
      </c>
      <c r="S13" s="655">
        <v>0</v>
      </c>
      <c r="T13" s="723">
        <v>7196782.0683499994</v>
      </c>
      <c r="U13" s="723">
        <v>234456.34</v>
      </c>
      <c r="V13" s="724">
        <f t="shared" si="0"/>
        <v>7431238.4083499992</v>
      </c>
    </row>
    <row r="14" spans="1:22" s="87" customFormat="1">
      <c r="A14" s="88">
        <v>8</v>
      </c>
      <c r="B14" s="93" t="s">
        <v>72</v>
      </c>
      <c r="C14" s="721">
        <v>0</v>
      </c>
      <c r="D14" s="716">
        <v>1166648.7525000002</v>
      </c>
      <c r="E14" s="716">
        <v>0</v>
      </c>
      <c r="F14" s="716">
        <v>0</v>
      </c>
      <c r="G14" s="716">
        <v>0</v>
      </c>
      <c r="H14" s="716">
        <v>0</v>
      </c>
      <c r="I14" s="716">
        <v>0</v>
      </c>
      <c r="J14" s="716">
        <v>0</v>
      </c>
      <c r="K14" s="716">
        <v>0</v>
      </c>
      <c r="L14" s="655">
        <v>0</v>
      </c>
      <c r="M14" s="721">
        <v>59754.5628</v>
      </c>
      <c r="N14" s="716">
        <v>0</v>
      </c>
      <c r="O14" s="716">
        <v>0</v>
      </c>
      <c r="P14" s="716">
        <v>0</v>
      </c>
      <c r="Q14" s="716">
        <v>0</v>
      </c>
      <c r="R14" s="716">
        <v>0</v>
      </c>
      <c r="S14" s="655">
        <v>0</v>
      </c>
      <c r="T14" s="723">
        <v>1226403.3153000001</v>
      </c>
      <c r="U14" s="723">
        <v>0</v>
      </c>
      <c r="V14" s="724">
        <f t="shared" si="0"/>
        <v>1226403.3153000001</v>
      </c>
    </row>
    <row r="15" spans="1:22" s="87" customFormat="1">
      <c r="A15" s="88">
        <v>9</v>
      </c>
      <c r="B15" s="93" t="s">
        <v>913</v>
      </c>
      <c r="C15" s="721">
        <v>0</v>
      </c>
      <c r="D15" s="716">
        <v>0</v>
      </c>
      <c r="E15" s="716">
        <v>0</v>
      </c>
      <c r="F15" s="716">
        <v>0</v>
      </c>
      <c r="G15" s="716">
        <v>0</v>
      </c>
      <c r="H15" s="716">
        <v>0</v>
      </c>
      <c r="I15" s="716">
        <v>0</v>
      </c>
      <c r="J15" s="716">
        <v>0</v>
      </c>
      <c r="K15" s="716">
        <v>0</v>
      </c>
      <c r="L15" s="655">
        <v>0</v>
      </c>
      <c r="M15" s="721">
        <v>0</v>
      </c>
      <c r="N15" s="716">
        <v>0</v>
      </c>
      <c r="O15" s="716">
        <v>0</v>
      </c>
      <c r="P15" s="716">
        <v>0</v>
      </c>
      <c r="Q15" s="716">
        <v>0</v>
      </c>
      <c r="R15" s="716">
        <v>0</v>
      </c>
      <c r="S15" s="655">
        <v>0</v>
      </c>
      <c r="T15" s="723">
        <v>0</v>
      </c>
      <c r="U15" s="723">
        <v>0</v>
      </c>
      <c r="V15" s="724">
        <f t="shared" si="0"/>
        <v>0</v>
      </c>
    </row>
    <row r="16" spans="1:22" s="87" customFormat="1">
      <c r="A16" s="88">
        <v>10</v>
      </c>
      <c r="B16" s="93" t="s">
        <v>67</v>
      </c>
      <c r="C16" s="721">
        <v>0</v>
      </c>
      <c r="D16" s="716">
        <v>0</v>
      </c>
      <c r="E16" s="716">
        <v>0</v>
      </c>
      <c r="F16" s="716">
        <v>0</v>
      </c>
      <c r="G16" s="716">
        <v>0</v>
      </c>
      <c r="H16" s="716">
        <v>0</v>
      </c>
      <c r="I16" s="716">
        <v>0</v>
      </c>
      <c r="J16" s="716">
        <v>0</v>
      </c>
      <c r="K16" s="716">
        <v>0</v>
      </c>
      <c r="L16" s="655">
        <v>0</v>
      </c>
      <c r="M16" s="721">
        <v>0</v>
      </c>
      <c r="N16" s="716">
        <v>0</v>
      </c>
      <c r="O16" s="716">
        <v>0</v>
      </c>
      <c r="P16" s="716">
        <v>0</v>
      </c>
      <c r="Q16" s="716">
        <v>0</v>
      </c>
      <c r="R16" s="716">
        <v>0</v>
      </c>
      <c r="S16" s="655">
        <v>0</v>
      </c>
      <c r="T16" s="723">
        <v>0</v>
      </c>
      <c r="U16" s="723">
        <v>0</v>
      </c>
      <c r="V16" s="724">
        <f t="shared" si="0"/>
        <v>0</v>
      </c>
    </row>
    <row r="17" spans="1:22" s="87" customFormat="1">
      <c r="A17" s="88">
        <v>11</v>
      </c>
      <c r="B17" s="93" t="s">
        <v>68</v>
      </c>
      <c r="C17" s="721">
        <v>0</v>
      </c>
      <c r="D17" s="716">
        <v>0</v>
      </c>
      <c r="E17" s="716">
        <v>0</v>
      </c>
      <c r="F17" s="716">
        <v>0</v>
      </c>
      <c r="G17" s="716">
        <v>0</v>
      </c>
      <c r="H17" s="716">
        <v>0</v>
      </c>
      <c r="I17" s="716">
        <v>0</v>
      </c>
      <c r="J17" s="716">
        <v>0</v>
      </c>
      <c r="K17" s="716">
        <v>0</v>
      </c>
      <c r="L17" s="655">
        <v>0</v>
      </c>
      <c r="M17" s="721">
        <v>0</v>
      </c>
      <c r="N17" s="716">
        <v>0</v>
      </c>
      <c r="O17" s="716">
        <v>0</v>
      </c>
      <c r="P17" s="716">
        <v>0</v>
      </c>
      <c r="Q17" s="716">
        <v>0</v>
      </c>
      <c r="R17" s="716">
        <v>0</v>
      </c>
      <c r="S17" s="655">
        <v>0</v>
      </c>
      <c r="T17" s="723">
        <v>0</v>
      </c>
      <c r="U17" s="723">
        <v>0</v>
      </c>
      <c r="V17" s="724">
        <f t="shared" si="0"/>
        <v>0</v>
      </c>
    </row>
    <row r="18" spans="1:22" s="87" customFormat="1">
      <c r="A18" s="88">
        <v>12</v>
      </c>
      <c r="B18" s="93" t="s">
        <v>69</v>
      </c>
      <c r="C18" s="721">
        <v>0</v>
      </c>
      <c r="D18" s="716">
        <v>0</v>
      </c>
      <c r="E18" s="716">
        <v>0</v>
      </c>
      <c r="F18" s="716">
        <v>0</v>
      </c>
      <c r="G18" s="716">
        <v>0</v>
      </c>
      <c r="H18" s="716">
        <v>0</v>
      </c>
      <c r="I18" s="716">
        <v>0</v>
      </c>
      <c r="J18" s="716">
        <v>0</v>
      </c>
      <c r="K18" s="716">
        <v>0</v>
      </c>
      <c r="L18" s="655">
        <v>0</v>
      </c>
      <c r="M18" s="721">
        <v>0</v>
      </c>
      <c r="N18" s="716">
        <v>0</v>
      </c>
      <c r="O18" s="716">
        <v>0</v>
      </c>
      <c r="P18" s="716">
        <v>0</v>
      </c>
      <c r="Q18" s="716">
        <v>0</v>
      </c>
      <c r="R18" s="716">
        <v>0</v>
      </c>
      <c r="S18" s="655">
        <v>0</v>
      </c>
      <c r="T18" s="723">
        <v>0</v>
      </c>
      <c r="U18" s="723">
        <v>0</v>
      </c>
      <c r="V18" s="724">
        <f t="shared" si="0"/>
        <v>0</v>
      </c>
    </row>
    <row r="19" spans="1:22" s="87" customFormat="1">
      <c r="A19" s="88">
        <v>13</v>
      </c>
      <c r="B19" s="93" t="s">
        <v>70</v>
      </c>
      <c r="C19" s="721">
        <v>0</v>
      </c>
      <c r="D19" s="716">
        <v>0</v>
      </c>
      <c r="E19" s="716">
        <v>0</v>
      </c>
      <c r="F19" s="716">
        <v>0</v>
      </c>
      <c r="G19" s="716">
        <v>0</v>
      </c>
      <c r="H19" s="716">
        <v>0</v>
      </c>
      <c r="I19" s="716">
        <v>0</v>
      </c>
      <c r="J19" s="716">
        <v>0</v>
      </c>
      <c r="K19" s="716">
        <v>0</v>
      </c>
      <c r="L19" s="655">
        <v>0</v>
      </c>
      <c r="M19" s="721">
        <v>0</v>
      </c>
      <c r="N19" s="716">
        <v>0</v>
      </c>
      <c r="O19" s="716">
        <v>0</v>
      </c>
      <c r="P19" s="716">
        <v>0</v>
      </c>
      <c r="Q19" s="716">
        <v>0</v>
      </c>
      <c r="R19" s="716">
        <v>0</v>
      </c>
      <c r="S19" s="655">
        <v>0</v>
      </c>
      <c r="T19" s="723">
        <v>0</v>
      </c>
      <c r="U19" s="723">
        <v>0</v>
      </c>
      <c r="V19" s="724">
        <f t="shared" si="0"/>
        <v>0</v>
      </c>
    </row>
    <row r="20" spans="1:22" s="87" customFormat="1">
      <c r="A20" s="88">
        <v>14</v>
      </c>
      <c r="B20" s="93" t="s">
        <v>143</v>
      </c>
      <c r="C20" s="721">
        <v>0</v>
      </c>
      <c r="D20" s="716">
        <v>2180325.4500000002</v>
      </c>
      <c r="E20" s="716">
        <v>0</v>
      </c>
      <c r="F20" s="716">
        <v>0</v>
      </c>
      <c r="G20" s="716">
        <v>0</v>
      </c>
      <c r="H20" s="716">
        <v>0</v>
      </c>
      <c r="I20" s="716">
        <v>0</v>
      </c>
      <c r="J20" s="716">
        <v>0</v>
      </c>
      <c r="K20" s="716">
        <v>0</v>
      </c>
      <c r="L20" s="655">
        <v>0</v>
      </c>
      <c r="M20" s="721">
        <v>0</v>
      </c>
      <c r="N20" s="716">
        <v>0</v>
      </c>
      <c r="O20" s="716">
        <v>0</v>
      </c>
      <c r="P20" s="716">
        <v>0</v>
      </c>
      <c r="Q20" s="716">
        <v>0</v>
      </c>
      <c r="R20" s="716">
        <v>0</v>
      </c>
      <c r="S20" s="655">
        <v>0</v>
      </c>
      <c r="T20" s="723">
        <v>2180325.4500000002</v>
      </c>
      <c r="U20" s="723">
        <v>0</v>
      </c>
      <c r="V20" s="724">
        <f t="shared" si="0"/>
        <v>2180325.4500000002</v>
      </c>
    </row>
    <row r="21" spans="1:22" ht="13.5" thickBot="1">
      <c r="A21" s="61"/>
      <c r="B21" s="62" t="s">
        <v>66</v>
      </c>
      <c r="C21" s="725">
        <f>SUM(C7:C20)</f>
        <v>0</v>
      </c>
      <c r="D21" s="726">
        <f t="shared" ref="D21:V21" si="1">SUM(D7:D20)</f>
        <v>10502740.77015</v>
      </c>
      <c r="E21" s="726">
        <f t="shared" si="1"/>
        <v>0</v>
      </c>
      <c r="F21" s="726">
        <f t="shared" si="1"/>
        <v>0</v>
      </c>
      <c r="G21" s="726">
        <f t="shared" si="1"/>
        <v>0</v>
      </c>
      <c r="H21" s="726">
        <f t="shared" si="1"/>
        <v>0</v>
      </c>
      <c r="I21" s="726">
        <f t="shared" si="1"/>
        <v>0</v>
      </c>
      <c r="J21" s="726">
        <f t="shared" si="1"/>
        <v>0</v>
      </c>
      <c r="K21" s="726">
        <f t="shared" si="1"/>
        <v>0</v>
      </c>
      <c r="L21" s="720">
        <f t="shared" si="1"/>
        <v>0</v>
      </c>
      <c r="M21" s="725">
        <f t="shared" si="1"/>
        <v>335226.40350000001</v>
      </c>
      <c r="N21" s="726">
        <f t="shared" si="1"/>
        <v>0</v>
      </c>
      <c r="O21" s="726">
        <f t="shared" si="1"/>
        <v>0</v>
      </c>
      <c r="P21" s="726">
        <f t="shared" si="1"/>
        <v>0</v>
      </c>
      <c r="Q21" s="726">
        <f t="shared" si="1"/>
        <v>0</v>
      </c>
      <c r="R21" s="726">
        <f t="shared" si="1"/>
        <v>0</v>
      </c>
      <c r="S21" s="720">
        <f t="shared" si="1"/>
        <v>0</v>
      </c>
      <c r="T21" s="720">
        <f>SUM(T7:T20)</f>
        <v>10603510.83365</v>
      </c>
      <c r="U21" s="720">
        <f t="shared" si="1"/>
        <v>234456.34</v>
      </c>
      <c r="V21" s="727">
        <f t="shared" si="1"/>
        <v>10837967.17365</v>
      </c>
    </row>
    <row r="24" spans="1:22">
      <c r="A24" s="17"/>
      <c r="B24" s="17"/>
      <c r="C24" s="39"/>
      <c r="D24" s="39"/>
      <c r="E24" s="39"/>
    </row>
    <row r="25" spans="1:22">
      <c r="A25" s="55"/>
      <c r="B25" s="55"/>
      <c r="C25" s="55"/>
      <c r="D25" s="55"/>
      <c r="E25" s="55"/>
      <c r="F25" s="55"/>
      <c r="G25" s="55"/>
      <c r="H25" s="55"/>
      <c r="I25" s="55"/>
      <c r="J25" s="55"/>
      <c r="K25" s="55"/>
      <c r="L25" s="55"/>
      <c r="M25" s="55"/>
      <c r="N25" s="55"/>
      <c r="O25" s="55"/>
      <c r="P25" s="55"/>
      <c r="Q25" s="55"/>
      <c r="R25" s="55"/>
      <c r="S25" s="55"/>
      <c r="T25" s="55"/>
      <c r="U25" s="55"/>
      <c r="V25" s="55"/>
    </row>
    <row r="26" spans="1:22">
      <c r="A26" s="55"/>
      <c r="B26" s="55"/>
      <c r="C26" s="55"/>
      <c r="D26" s="55"/>
      <c r="E26" s="55"/>
      <c r="F26" s="55"/>
      <c r="G26" s="55"/>
      <c r="H26" s="55"/>
      <c r="I26" s="55"/>
      <c r="J26" s="55"/>
      <c r="K26" s="55"/>
      <c r="L26" s="55"/>
      <c r="M26" s="55"/>
      <c r="N26" s="55"/>
      <c r="O26" s="55"/>
      <c r="P26" s="55"/>
      <c r="Q26" s="55"/>
      <c r="R26" s="55"/>
      <c r="S26" s="55"/>
      <c r="T26" s="55"/>
      <c r="U26" s="55"/>
      <c r="V26" s="55"/>
    </row>
    <row r="27" spans="1:22">
      <c r="A27" s="55"/>
      <c r="B27" s="55"/>
      <c r="C27" s="55"/>
      <c r="D27" s="55"/>
      <c r="E27" s="55"/>
      <c r="F27" s="55"/>
      <c r="G27" s="55"/>
      <c r="H27" s="55"/>
      <c r="I27" s="55"/>
      <c r="J27" s="55"/>
      <c r="K27" s="55"/>
      <c r="L27" s="55"/>
      <c r="M27" s="55"/>
      <c r="N27" s="55"/>
      <c r="O27" s="55"/>
      <c r="P27" s="55"/>
      <c r="Q27" s="55"/>
      <c r="R27" s="55"/>
      <c r="S27" s="55"/>
      <c r="T27" s="55"/>
      <c r="U27" s="55"/>
      <c r="V27" s="55"/>
    </row>
    <row r="28" spans="1:22">
      <c r="A28" s="55"/>
      <c r="B28" s="55"/>
      <c r="C28" s="55"/>
      <c r="D28" s="55"/>
      <c r="E28" s="55"/>
      <c r="F28" s="55"/>
      <c r="G28" s="55"/>
      <c r="H28" s="55"/>
      <c r="I28" s="55"/>
      <c r="J28" s="55"/>
      <c r="K28" s="55"/>
      <c r="L28" s="55"/>
      <c r="M28" s="55"/>
      <c r="N28" s="55"/>
      <c r="O28" s="55"/>
      <c r="P28" s="55"/>
      <c r="Q28" s="55"/>
      <c r="R28" s="55"/>
      <c r="S28" s="55"/>
      <c r="T28" s="55"/>
      <c r="U28" s="55"/>
      <c r="V28" s="55"/>
    </row>
    <row r="29" spans="1:22">
      <c r="B29" s="55"/>
      <c r="C29" s="55"/>
      <c r="D29" s="55"/>
      <c r="E29" s="55"/>
      <c r="F29" s="55"/>
      <c r="G29" s="55"/>
      <c r="H29" s="55"/>
      <c r="I29" s="55"/>
      <c r="J29" s="55"/>
      <c r="K29" s="55"/>
      <c r="L29" s="55"/>
      <c r="M29" s="55"/>
      <c r="N29" s="55"/>
      <c r="O29" s="55"/>
      <c r="P29" s="55"/>
      <c r="Q29" s="55"/>
      <c r="R29" s="55"/>
      <c r="S29" s="55"/>
      <c r="T29" s="55"/>
      <c r="U29" s="55"/>
      <c r="V29" s="55"/>
    </row>
    <row r="30" spans="1:22">
      <c r="B30" s="55"/>
      <c r="C30" s="55"/>
      <c r="D30" s="55"/>
      <c r="E30" s="55"/>
      <c r="F30" s="55"/>
      <c r="G30" s="55"/>
      <c r="H30" s="55"/>
      <c r="I30" s="55"/>
      <c r="J30" s="55"/>
      <c r="K30" s="55"/>
      <c r="L30" s="55"/>
      <c r="M30" s="55"/>
      <c r="N30" s="55"/>
      <c r="O30" s="55"/>
      <c r="P30" s="55"/>
      <c r="Q30" s="55"/>
      <c r="R30" s="55"/>
      <c r="S30" s="55"/>
      <c r="T30" s="55"/>
      <c r="U30" s="55"/>
      <c r="V30" s="55"/>
    </row>
    <row r="31" spans="1:22">
      <c r="B31" s="55"/>
      <c r="C31" s="55"/>
      <c r="D31" s="55"/>
      <c r="E31" s="55"/>
      <c r="F31" s="55"/>
      <c r="G31" s="55"/>
      <c r="H31" s="55"/>
      <c r="I31" s="55"/>
      <c r="J31" s="55"/>
      <c r="K31" s="55"/>
      <c r="L31" s="55"/>
      <c r="M31" s="55"/>
      <c r="N31" s="55"/>
      <c r="O31" s="55"/>
      <c r="P31" s="55"/>
      <c r="Q31" s="55"/>
      <c r="R31" s="55"/>
      <c r="S31" s="55"/>
      <c r="T31" s="55"/>
      <c r="U31" s="55"/>
      <c r="V31" s="55"/>
    </row>
    <row r="32" spans="1:22">
      <c r="B32" s="55"/>
      <c r="C32" s="55"/>
      <c r="D32" s="55"/>
      <c r="E32" s="55"/>
      <c r="F32" s="55"/>
      <c r="G32" s="55"/>
      <c r="H32" s="55"/>
      <c r="I32" s="55"/>
      <c r="J32" s="55"/>
      <c r="K32" s="55"/>
      <c r="L32" s="55"/>
      <c r="M32" s="55"/>
      <c r="N32" s="55"/>
      <c r="O32" s="55"/>
      <c r="P32" s="55"/>
      <c r="Q32" s="55"/>
      <c r="R32" s="55"/>
      <c r="S32" s="55"/>
      <c r="T32" s="55"/>
      <c r="U32" s="55"/>
      <c r="V32" s="55"/>
    </row>
    <row r="33" spans="2:22">
      <c r="B33" s="55"/>
      <c r="C33" s="55"/>
      <c r="D33" s="55"/>
      <c r="E33" s="55"/>
      <c r="F33" s="55"/>
      <c r="G33" s="55"/>
      <c r="H33" s="55"/>
      <c r="I33" s="55"/>
      <c r="J33" s="55"/>
      <c r="K33" s="55"/>
      <c r="L33" s="55"/>
      <c r="M33" s="55"/>
      <c r="N33" s="55"/>
      <c r="O33" s="55"/>
      <c r="P33" s="55"/>
      <c r="Q33" s="55"/>
      <c r="R33" s="55"/>
      <c r="S33" s="55"/>
      <c r="T33" s="55"/>
      <c r="U33" s="55"/>
      <c r="V33" s="55"/>
    </row>
    <row r="34" spans="2:22">
      <c r="B34" s="55"/>
      <c r="C34" s="55"/>
      <c r="D34" s="55"/>
      <c r="E34" s="55"/>
      <c r="F34" s="55"/>
      <c r="G34" s="55"/>
      <c r="H34" s="55"/>
      <c r="I34" s="55"/>
      <c r="J34" s="55"/>
      <c r="K34" s="55"/>
      <c r="L34" s="55"/>
      <c r="M34" s="55"/>
      <c r="N34" s="55"/>
      <c r="O34" s="55"/>
      <c r="P34" s="55"/>
      <c r="Q34" s="55"/>
      <c r="R34" s="55"/>
      <c r="S34" s="55"/>
      <c r="T34" s="55"/>
      <c r="U34" s="55"/>
      <c r="V34" s="55"/>
    </row>
    <row r="35" spans="2:22">
      <c r="B35" s="55"/>
      <c r="C35" s="55"/>
      <c r="D35" s="55"/>
      <c r="E35" s="55"/>
      <c r="F35" s="55"/>
      <c r="G35" s="55"/>
      <c r="H35" s="55"/>
      <c r="I35" s="55"/>
      <c r="J35" s="55"/>
      <c r="K35" s="55"/>
      <c r="L35" s="55"/>
      <c r="M35" s="55"/>
      <c r="N35" s="55"/>
      <c r="O35" s="55"/>
      <c r="P35" s="55"/>
      <c r="Q35" s="55"/>
      <c r="R35" s="55"/>
      <c r="S35" s="55"/>
      <c r="T35" s="55"/>
      <c r="U35" s="55"/>
      <c r="V35" s="55"/>
    </row>
    <row r="36" spans="2:22">
      <c r="B36" s="55"/>
      <c r="C36" s="55"/>
      <c r="D36" s="55"/>
      <c r="E36" s="55"/>
      <c r="F36" s="55"/>
      <c r="G36" s="55"/>
      <c r="H36" s="55"/>
      <c r="I36" s="55"/>
      <c r="J36" s="55"/>
      <c r="K36" s="55"/>
      <c r="L36" s="55"/>
      <c r="M36" s="55"/>
      <c r="N36" s="55"/>
      <c r="O36" s="55"/>
      <c r="P36" s="55"/>
      <c r="Q36" s="55"/>
      <c r="R36" s="55"/>
      <c r="S36" s="55"/>
      <c r="T36" s="55"/>
      <c r="U36" s="55"/>
      <c r="V36" s="55"/>
    </row>
    <row r="37" spans="2:22">
      <c r="B37" s="55"/>
      <c r="C37" s="55"/>
      <c r="D37" s="55"/>
      <c r="E37" s="55"/>
      <c r="F37" s="55"/>
      <c r="G37" s="55"/>
      <c r="H37" s="55"/>
      <c r="I37" s="55"/>
      <c r="J37" s="55"/>
      <c r="K37" s="55"/>
      <c r="L37" s="55"/>
      <c r="M37" s="55"/>
      <c r="N37" s="55"/>
      <c r="O37" s="55"/>
      <c r="P37" s="55"/>
      <c r="Q37" s="55"/>
      <c r="R37" s="55"/>
      <c r="S37" s="55"/>
      <c r="T37" s="55"/>
      <c r="U37" s="55"/>
      <c r="V37" s="55"/>
    </row>
    <row r="38" spans="2:22">
      <c r="B38" s="55"/>
      <c r="C38" s="55"/>
      <c r="D38" s="55"/>
      <c r="E38" s="55"/>
      <c r="F38" s="55"/>
      <c r="G38" s="55"/>
      <c r="H38" s="55"/>
      <c r="I38" s="55"/>
      <c r="J38" s="55"/>
      <c r="K38" s="55"/>
      <c r="L38" s="55"/>
      <c r="M38" s="55"/>
      <c r="N38" s="55"/>
      <c r="O38" s="55"/>
      <c r="P38" s="55"/>
      <c r="Q38" s="55"/>
      <c r="R38" s="55"/>
      <c r="S38" s="55"/>
      <c r="T38" s="55"/>
      <c r="U38" s="55"/>
      <c r="V38" s="55"/>
    </row>
    <row r="39" spans="2:22">
      <c r="B39" s="55"/>
      <c r="C39" s="55"/>
      <c r="D39" s="55"/>
      <c r="E39" s="55"/>
      <c r="F39" s="55"/>
      <c r="G39" s="55"/>
      <c r="H39" s="55"/>
      <c r="I39" s="55"/>
      <c r="J39" s="55"/>
      <c r="K39" s="55"/>
      <c r="L39" s="55"/>
      <c r="M39" s="55"/>
      <c r="N39" s="55"/>
      <c r="O39" s="55"/>
      <c r="P39" s="55"/>
      <c r="Q39" s="55"/>
      <c r="R39" s="55"/>
      <c r="S39" s="55"/>
      <c r="T39" s="55"/>
      <c r="U39" s="55"/>
      <c r="V39" s="55"/>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40"/>
  <sheetViews>
    <sheetView zoomScale="80" zoomScaleNormal="80" workbookViewId="0">
      <pane xSplit="1" ySplit="7" topLeftCell="B8" activePane="bottomRight" state="frozen"/>
      <selection activeCell="B1" sqref="B1"/>
      <selection pane="topRight" activeCell="B1" sqref="B1"/>
      <selection pane="bottomLeft" activeCell="B1" sqref="B1"/>
      <selection pane="bottomRight" activeCell="B1" sqref="B1"/>
    </sheetView>
  </sheetViews>
  <sheetFormatPr defaultColWidth="9.140625" defaultRowHeight="12.75"/>
  <cols>
    <col min="1" max="1" width="10.5703125" style="2" bestFit="1" customWidth="1"/>
    <col min="2" max="2" width="101.85546875" style="2" customWidth="1"/>
    <col min="3" max="3" width="13.85546875" style="2" customWidth="1"/>
    <col min="4" max="4" width="14.85546875" style="2" bestFit="1" customWidth="1"/>
    <col min="5" max="5" width="17.85546875" style="2" customWidth="1"/>
    <col min="6" max="6" width="15.85546875" style="2" customWidth="1"/>
    <col min="7" max="7" width="17.42578125" style="2" customWidth="1"/>
    <col min="8" max="8" width="15.140625" style="2" customWidth="1"/>
    <col min="9" max="16384" width="9.140625" style="12"/>
  </cols>
  <sheetData>
    <row r="1" spans="1:9">
      <c r="A1" s="2" t="s">
        <v>97</v>
      </c>
      <c r="B1" s="988" t="str">
        <f>'1. key ratios'!B1</f>
        <v>სს "ხალიკ ბანკი საქართველო"</v>
      </c>
    </row>
    <row r="2" spans="1:9">
      <c r="A2" s="2" t="s">
        <v>98</v>
      </c>
      <c r="B2" s="265">
        <f>'1. key ratios'!B2</f>
        <v>45747</v>
      </c>
    </row>
    <row r="4" spans="1:9" ht="13.5" thickBot="1">
      <c r="A4" s="2" t="s">
        <v>250</v>
      </c>
      <c r="B4" s="151" t="s">
        <v>284</v>
      </c>
    </row>
    <row r="5" spans="1:9">
      <c r="A5" s="59"/>
      <c r="B5" s="85"/>
      <c r="C5" s="90" t="s">
        <v>0</v>
      </c>
      <c r="D5" s="90" t="s">
        <v>1</v>
      </c>
      <c r="E5" s="90" t="s">
        <v>2</v>
      </c>
      <c r="F5" s="90" t="s">
        <v>3</v>
      </c>
      <c r="G5" s="149" t="s">
        <v>4</v>
      </c>
      <c r="H5" s="91" t="s">
        <v>5</v>
      </c>
      <c r="I5" s="23"/>
    </row>
    <row r="6" spans="1:9" ht="15" customHeight="1">
      <c r="A6" s="84"/>
      <c r="B6" s="21"/>
      <c r="C6" s="850" t="s">
        <v>276</v>
      </c>
      <c r="D6" s="854" t="s">
        <v>297</v>
      </c>
      <c r="E6" s="855"/>
      <c r="F6" s="850" t="s">
        <v>303</v>
      </c>
      <c r="G6" s="850" t="s">
        <v>304</v>
      </c>
      <c r="H6" s="852" t="s">
        <v>278</v>
      </c>
      <c r="I6" s="23"/>
    </row>
    <row r="7" spans="1:9" ht="63.75">
      <c r="A7" s="84"/>
      <c r="B7" s="21"/>
      <c r="C7" s="851"/>
      <c r="D7" s="150" t="s">
        <v>279</v>
      </c>
      <c r="E7" s="150" t="s">
        <v>277</v>
      </c>
      <c r="F7" s="851"/>
      <c r="G7" s="851"/>
      <c r="H7" s="853"/>
      <c r="I7" s="23"/>
    </row>
    <row r="8" spans="1:9">
      <c r="A8" s="52">
        <v>1</v>
      </c>
      <c r="B8" s="93" t="s">
        <v>123</v>
      </c>
      <c r="C8" s="728">
        <v>98704079.839999989</v>
      </c>
      <c r="D8" s="729">
        <v>0</v>
      </c>
      <c r="E8" s="728">
        <v>0</v>
      </c>
      <c r="F8" s="728">
        <v>91043176.319999993</v>
      </c>
      <c r="G8" s="730">
        <v>91043176.319999993</v>
      </c>
      <c r="H8" s="731">
        <f>G8/(C8+E8)</f>
        <v>0.92238513815823642</v>
      </c>
    </row>
    <row r="9" spans="1:9" ht="15" customHeight="1">
      <c r="A9" s="52">
        <v>2</v>
      </c>
      <c r="B9" s="93" t="s">
        <v>124</v>
      </c>
      <c r="C9" s="728">
        <v>0</v>
      </c>
      <c r="D9" s="729">
        <v>0</v>
      </c>
      <c r="E9" s="728">
        <v>0</v>
      </c>
      <c r="F9" s="728">
        <v>0</v>
      </c>
      <c r="G9" s="730">
        <v>0</v>
      </c>
      <c r="H9" s="731" t="e">
        <f t="shared" ref="H9:H21" si="0">G9/(C9+E9)</f>
        <v>#DIV/0!</v>
      </c>
    </row>
    <row r="10" spans="1:9">
      <c r="A10" s="52">
        <v>3</v>
      </c>
      <c r="B10" s="93" t="s">
        <v>125</v>
      </c>
      <c r="C10" s="728">
        <v>0</v>
      </c>
      <c r="D10" s="729">
        <v>0</v>
      </c>
      <c r="E10" s="728">
        <v>0</v>
      </c>
      <c r="F10" s="728">
        <v>0</v>
      </c>
      <c r="G10" s="730">
        <v>0</v>
      </c>
      <c r="H10" s="731" t="e">
        <f t="shared" si="0"/>
        <v>#DIV/0!</v>
      </c>
    </row>
    <row r="11" spans="1:9">
      <c r="A11" s="52">
        <v>4</v>
      </c>
      <c r="B11" s="93" t="s">
        <v>126</v>
      </c>
      <c r="C11" s="728">
        <v>0</v>
      </c>
      <c r="D11" s="729">
        <v>0</v>
      </c>
      <c r="E11" s="728">
        <v>0</v>
      </c>
      <c r="F11" s="728">
        <v>0</v>
      </c>
      <c r="G11" s="730">
        <v>0</v>
      </c>
      <c r="H11" s="731" t="e">
        <f t="shared" si="0"/>
        <v>#DIV/0!</v>
      </c>
    </row>
    <row r="12" spans="1:9">
      <c r="A12" s="52">
        <v>5</v>
      </c>
      <c r="B12" s="93" t="s">
        <v>912</v>
      </c>
      <c r="C12" s="728">
        <v>0</v>
      </c>
      <c r="D12" s="729">
        <v>0</v>
      </c>
      <c r="E12" s="728">
        <v>0</v>
      </c>
      <c r="F12" s="728">
        <v>0</v>
      </c>
      <c r="G12" s="730">
        <v>0</v>
      </c>
      <c r="H12" s="731" t="e">
        <f t="shared" si="0"/>
        <v>#DIV/0!</v>
      </c>
    </row>
    <row r="13" spans="1:9">
      <c r="A13" s="52">
        <v>6</v>
      </c>
      <c r="B13" s="93" t="s">
        <v>127</v>
      </c>
      <c r="C13" s="728">
        <v>29441492.379999995</v>
      </c>
      <c r="D13" s="729">
        <v>0</v>
      </c>
      <c r="E13" s="728">
        <v>0</v>
      </c>
      <c r="F13" s="728">
        <v>8885841.311999999</v>
      </c>
      <c r="G13" s="730">
        <v>8885841.311999999</v>
      </c>
      <c r="H13" s="731">
        <f t="shared" si="0"/>
        <v>0.30181354930350851</v>
      </c>
    </row>
    <row r="14" spans="1:9">
      <c r="A14" s="52">
        <v>7</v>
      </c>
      <c r="B14" s="93" t="s">
        <v>71</v>
      </c>
      <c r="C14" s="728">
        <v>545590965.01039958</v>
      </c>
      <c r="D14" s="729">
        <v>68517727.373933837</v>
      </c>
      <c r="E14" s="728">
        <v>21614058.194414198</v>
      </c>
      <c r="F14" s="729">
        <v>567205023.20481372</v>
      </c>
      <c r="G14" s="732">
        <v>559773784.79646385</v>
      </c>
      <c r="H14" s="731">
        <f>G14/(C14+E14)</f>
        <v>0.9868984968321296</v>
      </c>
    </row>
    <row r="15" spans="1:9">
      <c r="A15" s="52">
        <v>8</v>
      </c>
      <c r="B15" s="93" t="s">
        <v>72</v>
      </c>
      <c r="C15" s="728">
        <v>190968933.08640012</v>
      </c>
      <c r="D15" s="729">
        <v>5375710.2100000056</v>
      </c>
      <c r="E15" s="728">
        <v>1427860.8230000027</v>
      </c>
      <c r="F15" s="729">
        <v>144654560.6378001</v>
      </c>
      <c r="G15" s="732">
        <v>143428157.32250011</v>
      </c>
      <c r="H15" s="731">
        <f t="shared" si="0"/>
        <v>0.74548101560382851</v>
      </c>
    </row>
    <row r="16" spans="1:9">
      <c r="A16" s="52">
        <v>9</v>
      </c>
      <c r="B16" s="93" t="s">
        <v>913</v>
      </c>
      <c r="C16" s="728">
        <v>0</v>
      </c>
      <c r="D16" s="729">
        <v>0</v>
      </c>
      <c r="E16" s="728">
        <v>0</v>
      </c>
      <c r="F16" s="729">
        <v>0</v>
      </c>
      <c r="G16" s="732">
        <v>0</v>
      </c>
      <c r="H16" s="731" t="e">
        <f t="shared" si="0"/>
        <v>#DIV/0!</v>
      </c>
    </row>
    <row r="17" spans="1:8">
      <c r="A17" s="52">
        <v>10</v>
      </c>
      <c r="B17" s="93" t="s">
        <v>67</v>
      </c>
      <c r="C17" s="728">
        <v>28831507.065599993</v>
      </c>
      <c r="D17" s="729">
        <v>22127.680000000004</v>
      </c>
      <c r="E17" s="728">
        <v>11063.840000000002</v>
      </c>
      <c r="F17" s="729">
        <v>40936057.514199987</v>
      </c>
      <c r="G17" s="732">
        <v>40936057.514199987</v>
      </c>
      <c r="H17" s="731">
        <f t="shared" si="0"/>
        <v>1.4192929488907646</v>
      </c>
    </row>
    <row r="18" spans="1:8">
      <c r="A18" s="52">
        <v>11</v>
      </c>
      <c r="B18" s="93" t="s">
        <v>68</v>
      </c>
      <c r="C18" s="728">
        <v>0</v>
      </c>
      <c r="D18" s="729">
        <v>0</v>
      </c>
      <c r="E18" s="728">
        <v>0</v>
      </c>
      <c r="F18" s="729">
        <v>0</v>
      </c>
      <c r="G18" s="732">
        <v>0</v>
      </c>
      <c r="H18" s="731" t="e">
        <f t="shared" si="0"/>
        <v>#DIV/0!</v>
      </c>
    </row>
    <row r="19" spans="1:8">
      <c r="A19" s="52">
        <v>12</v>
      </c>
      <c r="B19" s="93" t="s">
        <v>69</v>
      </c>
      <c r="C19" s="728">
        <v>0</v>
      </c>
      <c r="D19" s="729">
        <v>0</v>
      </c>
      <c r="E19" s="728">
        <v>0</v>
      </c>
      <c r="F19" s="729">
        <v>0</v>
      </c>
      <c r="G19" s="732">
        <v>0</v>
      </c>
      <c r="H19" s="731" t="e">
        <f t="shared" si="0"/>
        <v>#DIV/0!</v>
      </c>
    </row>
    <row r="20" spans="1:8">
      <c r="A20" s="52">
        <v>13</v>
      </c>
      <c r="B20" s="93" t="s">
        <v>70</v>
      </c>
      <c r="C20" s="728">
        <v>0</v>
      </c>
      <c r="D20" s="729">
        <v>0</v>
      </c>
      <c r="E20" s="728">
        <v>0</v>
      </c>
      <c r="F20" s="729">
        <v>0</v>
      </c>
      <c r="G20" s="732">
        <v>0</v>
      </c>
      <c r="H20" s="731" t="e">
        <f t="shared" si="0"/>
        <v>#DIV/0!</v>
      </c>
    </row>
    <row r="21" spans="1:8">
      <c r="A21" s="52">
        <v>14</v>
      </c>
      <c r="B21" s="93" t="s">
        <v>143</v>
      </c>
      <c r="C21" s="728">
        <v>133793472.87729993</v>
      </c>
      <c r="D21" s="729">
        <v>81186.34</v>
      </c>
      <c r="E21" s="728">
        <v>40593.17</v>
      </c>
      <c r="F21" s="729">
        <v>120207606.93729995</v>
      </c>
      <c r="G21" s="732">
        <v>118027281.48729995</v>
      </c>
      <c r="H21" s="731">
        <f t="shared" si="0"/>
        <v>0.88189266733916971</v>
      </c>
    </row>
    <row r="22" spans="1:8" ht="13.5" thickBot="1">
      <c r="A22" s="86"/>
      <c r="B22" s="92" t="s">
        <v>66</v>
      </c>
      <c r="C22" s="719">
        <f>SUM(C8:C21)</f>
        <v>1027330450.2596997</v>
      </c>
      <c r="D22" s="719">
        <f>SUM(D8:D21)</f>
        <v>73996751.603933856</v>
      </c>
      <c r="E22" s="719">
        <f>SUM(E8:E21)</f>
        <v>23093576.027414203</v>
      </c>
      <c r="F22" s="719">
        <f>SUM(F8:F21)</f>
        <v>972932265.92611372</v>
      </c>
      <c r="G22" s="719">
        <f>SUM(G8:G21)</f>
        <v>962094298.75246382</v>
      </c>
      <c r="H22" s="733">
        <f>G22/(C22+E22)</f>
        <v>0.91591040825021386</v>
      </c>
    </row>
    <row r="25" spans="1:8">
      <c r="C25" s="179"/>
      <c r="D25" s="179"/>
      <c r="E25" s="179"/>
      <c r="F25" s="179"/>
      <c r="G25" s="179"/>
      <c r="H25" s="179"/>
    </row>
    <row r="26" spans="1:8">
      <c r="B26" s="179"/>
      <c r="C26" s="179"/>
      <c r="D26" s="179"/>
      <c r="E26" s="179"/>
      <c r="F26" s="179"/>
      <c r="G26" s="179"/>
      <c r="H26" s="179"/>
    </row>
    <row r="27" spans="1:8">
      <c r="B27" s="179"/>
      <c r="C27" s="179"/>
      <c r="D27" s="179"/>
      <c r="E27" s="179"/>
      <c r="F27" s="179"/>
      <c r="G27" s="179"/>
      <c r="H27" s="179"/>
    </row>
    <row r="28" spans="1:8" ht="10.5" customHeight="1">
      <c r="B28" s="179"/>
      <c r="C28" s="179"/>
      <c r="D28" s="179"/>
      <c r="E28" s="179"/>
      <c r="F28" s="179"/>
      <c r="G28" s="179"/>
      <c r="H28" s="179"/>
    </row>
    <row r="29" spans="1:8">
      <c r="B29" s="179"/>
      <c r="C29" s="179"/>
      <c r="D29" s="179"/>
      <c r="E29" s="179"/>
      <c r="F29" s="179"/>
      <c r="G29" s="179"/>
      <c r="H29" s="179"/>
    </row>
    <row r="30" spans="1:8">
      <c r="B30" s="179"/>
      <c r="C30" s="179"/>
      <c r="D30" s="179"/>
      <c r="E30" s="179"/>
      <c r="F30" s="179"/>
      <c r="G30" s="179"/>
      <c r="H30" s="179"/>
    </row>
    <row r="31" spans="1:8">
      <c r="B31" s="179"/>
      <c r="C31" s="179"/>
      <c r="D31" s="179"/>
      <c r="E31" s="179"/>
      <c r="F31" s="179"/>
      <c r="G31" s="179"/>
      <c r="H31" s="179"/>
    </row>
    <row r="32" spans="1:8">
      <c r="B32" s="179"/>
      <c r="C32" s="179"/>
      <c r="D32" s="179"/>
      <c r="E32" s="179"/>
      <c r="F32" s="179"/>
      <c r="G32" s="179"/>
      <c r="H32" s="179"/>
    </row>
    <row r="33" spans="2:8">
      <c r="B33" s="179"/>
      <c r="C33" s="179"/>
      <c r="D33" s="179"/>
      <c r="E33" s="179"/>
      <c r="F33" s="179"/>
      <c r="G33" s="179"/>
      <c r="H33" s="179"/>
    </row>
    <row r="34" spans="2:8">
      <c r="B34" s="179"/>
      <c r="C34" s="179"/>
      <c r="D34" s="179"/>
      <c r="E34" s="179"/>
      <c r="F34" s="179"/>
      <c r="G34" s="179"/>
      <c r="H34" s="179"/>
    </row>
    <row r="35" spans="2:8">
      <c r="B35" s="179"/>
      <c r="C35" s="179"/>
      <c r="D35" s="179"/>
      <c r="E35" s="179"/>
      <c r="F35" s="179"/>
      <c r="G35" s="179"/>
      <c r="H35" s="179"/>
    </row>
    <row r="36" spans="2:8">
      <c r="B36" s="179"/>
      <c r="C36" s="179"/>
      <c r="D36" s="179"/>
      <c r="E36" s="179"/>
      <c r="F36" s="179"/>
      <c r="G36" s="179"/>
      <c r="H36" s="179"/>
    </row>
    <row r="37" spans="2:8">
      <c r="B37" s="179"/>
      <c r="C37" s="179"/>
      <c r="D37" s="179"/>
      <c r="E37" s="179"/>
      <c r="F37" s="179"/>
      <c r="G37" s="179"/>
      <c r="H37" s="179"/>
    </row>
    <row r="38" spans="2:8">
      <c r="B38" s="179"/>
      <c r="C38" s="179"/>
      <c r="D38" s="179"/>
      <c r="E38" s="179"/>
      <c r="F38" s="179"/>
      <c r="G38" s="179"/>
      <c r="H38" s="179"/>
    </row>
    <row r="39" spans="2:8">
      <c r="B39" s="179"/>
      <c r="C39" s="179"/>
      <c r="D39" s="179"/>
      <c r="E39" s="179"/>
      <c r="F39" s="179"/>
      <c r="G39" s="179"/>
      <c r="H39" s="179"/>
    </row>
    <row r="40" spans="2:8">
      <c r="B40" s="179"/>
      <c r="C40" s="179"/>
      <c r="D40" s="179"/>
      <c r="E40" s="179"/>
      <c r="F40" s="179"/>
      <c r="G40" s="179"/>
      <c r="H40" s="179"/>
    </row>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80" zoomScaleNormal="80" workbookViewId="0">
      <pane xSplit="2" ySplit="6" topLeftCell="C7" activePane="bottomRight" state="frozen"/>
      <selection activeCell="B1" sqref="B1"/>
      <selection pane="topRight" activeCell="B1" sqref="B1"/>
      <selection pane="bottomLeft" activeCell="B1" sqref="B1"/>
      <selection pane="bottomRight" activeCell="B1" sqref="B1"/>
    </sheetView>
  </sheetViews>
  <sheetFormatPr defaultColWidth="9.140625" defaultRowHeight="12.75"/>
  <cols>
    <col min="1" max="1" width="10.5703125" style="179" bestFit="1" customWidth="1"/>
    <col min="2" max="2" width="104.140625" style="179" customWidth="1"/>
    <col min="3" max="11" width="12.85546875" style="179" customWidth="1"/>
    <col min="12" max="16384" width="9.140625" style="179"/>
  </cols>
  <sheetData>
    <row r="1" spans="1:11">
      <c r="A1" s="179" t="s">
        <v>97</v>
      </c>
      <c r="B1" s="988" t="str">
        <f>'1. key ratios'!B1</f>
        <v>სს "ხალიკ ბანკი საქართველო"</v>
      </c>
    </row>
    <row r="2" spans="1:11">
      <c r="A2" s="179" t="s">
        <v>98</v>
      </c>
      <c r="B2" s="265">
        <f>'1. key ratios'!B2</f>
        <v>45747</v>
      </c>
      <c r="C2" s="180"/>
      <c r="D2" s="180"/>
    </row>
    <row r="3" spans="1:11">
      <c r="B3" s="180"/>
      <c r="C3" s="180"/>
      <c r="D3" s="180"/>
    </row>
    <row r="4" spans="1:11" ht="13.5" thickBot="1">
      <c r="A4" s="179" t="s">
        <v>340</v>
      </c>
      <c r="B4" s="151" t="s">
        <v>339</v>
      </c>
      <c r="C4" s="180"/>
      <c r="D4" s="180"/>
    </row>
    <row r="5" spans="1:11" ht="30" customHeight="1">
      <c r="A5" s="859"/>
      <c r="B5" s="860"/>
      <c r="C5" s="857" t="s">
        <v>372</v>
      </c>
      <c r="D5" s="857"/>
      <c r="E5" s="857"/>
      <c r="F5" s="857" t="s">
        <v>373</v>
      </c>
      <c r="G5" s="857"/>
      <c r="H5" s="857"/>
      <c r="I5" s="857" t="s">
        <v>374</v>
      </c>
      <c r="J5" s="857"/>
      <c r="K5" s="858"/>
    </row>
    <row r="6" spans="1:11">
      <c r="A6" s="177"/>
      <c r="B6" s="178"/>
      <c r="C6" s="181" t="s">
        <v>26</v>
      </c>
      <c r="D6" s="181" t="s">
        <v>79</v>
      </c>
      <c r="E6" s="181" t="s">
        <v>66</v>
      </c>
      <c r="F6" s="181" t="s">
        <v>26</v>
      </c>
      <c r="G6" s="181" t="s">
        <v>79</v>
      </c>
      <c r="H6" s="181" t="s">
        <v>66</v>
      </c>
      <c r="I6" s="181" t="s">
        <v>26</v>
      </c>
      <c r="J6" s="181" t="s">
        <v>79</v>
      </c>
      <c r="K6" s="183" t="s">
        <v>66</v>
      </c>
    </row>
    <row r="7" spans="1:11">
      <c r="A7" s="184" t="s">
        <v>310</v>
      </c>
      <c r="B7" s="176"/>
      <c r="C7" s="176"/>
      <c r="D7" s="176"/>
      <c r="E7" s="176"/>
      <c r="F7" s="176"/>
      <c r="G7" s="176"/>
      <c r="H7" s="176"/>
      <c r="I7" s="176"/>
      <c r="J7" s="176"/>
      <c r="K7" s="185"/>
    </row>
    <row r="8" spans="1:11">
      <c r="A8" s="175">
        <v>1</v>
      </c>
      <c r="B8" s="160" t="s">
        <v>310</v>
      </c>
      <c r="C8" s="158"/>
      <c r="D8" s="734"/>
      <c r="E8" s="734"/>
      <c r="F8" s="735">
        <v>23012215.689661019</v>
      </c>
      <c r="G8" s="735">
        <v>108899402.09796609</v>
      </c>
      <c r="H8" s="735">
        <v>131911617.78762712</v>
      </c>
      <c r="I8" s="735">
        <v>14956943.672711864</v>
      </c>
      <c r="J8" s="735">
        <v>73093642.928474575</v>
      </c>
      <c r="K8" s="736">
        <v>88050586.601186439</v>
      </c>
    </row>
    <row r="9" spans="1:11">
      <c r="A9" s="184" t="s">
        <v>311</v>
      </c>
      <c r="B9" s="176"/>
      <c r="C9" s="737"/>
      <c r="D9" s="738"/>
      <c r="E9" s="738"/>
      <c r="F9" s="738"/>
      <c r="G9" s="738"/>
      <c r="H9" s="738"/>
      <c r="I9" s="738"/>
      <c r="J9" s="738"/>
      <c r="K9" s="739"/>
    </row>
    <row r="10" spans="1:11">
      <c r="A10" s="186">
        <v>2</v>
      </c>
      <c r="B10" s="161" t="s">
        <v>312</v>
      </c>
      <c r="C10" s="740">
        <v>14749173.180508465</v>
      </c>
      <c r="D10" s="741">
        <v>64702608.482610106</v>
      </c>
      <c r="E10" s="741">
        <v>79451781.663118958</v>
      </c>
      <c r="F10" s="741">
        <v>3363739.9413432195</v>
      </c>
      <c r="G10" s="741">
        <v>14709911.234464066</v>
      </c>
      <c r="H10" s="741">
        <v>18073651.175807286</v>
      </c>
      <c r="I10" s="741">
        <v>806721.09657627076</v>
      </c>
      <c r="J10" s="741">
        <v>3739334.4617101699</v>
      </c>
      <c r="K10" s="742">
        <v>4546055.5582864396</v>
      </c>
    </row>
    <row r="11" spans="1:11">
      <c r="A11" s="186">
        <v>3</v>
      </c>
      <c r="B11" s="161" t="s">
        <v>313</v>
      </c>
      <c r="C11" s="740">
        <v>79421399.9415254</v>
      </c>
      <c r="D11" s="741">
        <v>511233579.37237287</v>
      </c>
      <c r="E11" s="741">
        <v>590654979.31389832</v>
      </c>
      <c r="F11" s="741">
        <v>16714114.815466104</v>
      </c>
      <c r="G11" s="741">
        <v>37637259.558347441</v>
      </c>
      <c r="H11" s="741">
        <v>54351374.373813547</v>
      </c>
      <c r="I11" s="741">
        <v>14183220.675788138</v>
      </c>
      <c r="J11" s="741">
        <v>31644588.208152536</v>
      </c>
      <c r="K11" s="742">
        <v>45827808.883940667</v>
      </c>
    </row>
    <row r="12" spans="1:11">
      <c r="A12" s="186">
        <v>4</v>
      </c>
      <c r="B12" s="161" t="s">
        <v>314</v>
      </c>
      <c r="C12" s="740">
        <v>0</v>
      </c>
      <c r="D12" s="741">
        <v>0</v>
      </c>
      <c r="E12" s="741">
        <v>0</v>
      </c>
      <c r="F12" s="741">
        <v>0</v>
      </c>
      <c r="G12" s="741">
        <v>0</v>
      </c>
      <c r="H12" s="741">
        <v>0</v>
      </c>
      <c r="I12" s="741">
        <v>0</v>
      </c>
      <c r="J12" s="741">
        <v>0</v>
      </c>
      <c r="K12" s="742">
        <v>0</v>
      </c>
    </row>
    <row r="13" spans="1:11">
      <c r="A13" s="186">
        <v>5</v>
      </c>
      <c r="B13" s="161" t="s">
        <v>315</v>
      </c>
      <c r="C13" s="740">
        <v>58442885.443389833</v>
      </c>
      <c r="D13" s="741">
        <v>45786106.124067783</v>
      </c>
      <c r="E13" s="741">
        <v>104228991.56745763</v>
      </c>
      <c r="F13" s="741">
        <v>5132131.9595847437</v>
      </c>
      <c r="G13" s="741">
        <v>16775840.287420342</v>
      </c>
      <c r="H13" s="741">
        <v>21907972.247005086</v>
      </c>
      <c r="I13" s="741">
        <v>1830470.3449322034</v>
      </c>
      <c r="J13" s="741">
        <v>4262377.7987711858</v>
      </c>
      <c r="K13" s="742">
        <v>6092848.143703389</v>
      </c>
    </row>
    <row r="14" spans="1:11">
      <c r="A14" s="186">
        <v>6</v>
      </c>
      <c r="B14" s="161" t="s">
        <v>330</v>
      </c>
      <c r="C14" s="740">
        <v>0</v>
      </c>
      <c r="D14" s="741">
        <v>0</v>
      </c>
      <c r="E14" s="741">
        <v>0</v>
      </c>
      <c r="F14" s="741">
        <v>0</v>
      </c>
      <c r="G14" s="741">
        <v>0</v>
      </c>
      <c r="H14" s="741">
        <v>0</v>
      </c>
      <c r="I14" s="741">
        <v>0</v>
      </c>
      <c r="J14" s="741">
        <v>0</v>
      </c>
      <c r="K14" s="742">
        <v>0</v>
      </c>
    </row>
    <row r="15" spans="1:11">
      <c r="A15" s="186">
        <v>7</v>
      </c>
      <c r="B15" s="161" t="s">
        <v>317</v>
      </c>
      <c r="C15" s="740">
        <v>5121087.4037288157</v>
      </c>
      <c r="D15" s="741">
        <v>50714849.996949144</v>
      </c>
      <c r="E15" s="741">
        <v>55835937.400677979</v>
      </c>
      <c r="F15" s="741">
        <v>716229.01525423722</v>
      </c>
      <c r="G15" s="741">
        <v>11332398.315762714</v>
      </c>
      <c r="H15" s="741">
        <v>12048627.33101695</v>
      </c>
      <c r="I15" s="741">
        <v>716229.01525423722</v>
      </c>
      <c r="J15" s="741">
        <v>11332398.315762714</v>
      </c>
      <c r="K15" s="742">
        <v>12048627.33101695</v>
      </c>
    </row>
    <row r="16" spans="1:11">
      <c r="A16" s="186">
        <v>8</v>
      </c>
      <c r="B16" s="162" t="s">
        <v>318</v>
      </c>
      <c r="C16" s="740">
        <v>157734545.96915251</v>
      </c>
      <c r="D16" s="741">
        <v>672437143.97599995</v>
      </c>
      <c r="E16" s="741">
        <v>830171689.945153</v>
      </c>
      <c r="F16" s="741">
        <v>25926215.731648304</v>
      </c>
      <c r="G16" s="741">
        <v>80455409.395994559</v>
      </c>
      <c r="H16" s="741">
        <v>106381625.12764287</v>
      </c>
      <c r="I16" s="741">
        <v>17536641.132550851</v>
      </c>
      <c r="J16" s="741">
        <v>50978698.784396604</v>
      </c>
      <c r="K16" s="742">
        <v>68515339.916947454</v>
      </c>
    </row>
    <row r="17" spans="1:11">
      <c r="A17" s="184" t="s">
        <v>319</v>
      </c>
      <c r="B17" s="176"/>
      <c r="C17" s="738"/>
      <c r="D17" s="738"/>
      <c r="E17" s="738"/>
      <c r="F17" s="738"/>
      <c r="G17" s="738"/>
      <c r="H17" s="738"/>
      <c r="I17" s="738"/>
      <c r="J17" s="738"/>
      <c r="K17" s="739"/>
    </row>
    <row r="18" spans="1:11">
      <c r="A18" s="186">
        <v>9</v>
      </c>
      <c r="B18" s="161" t="s">
        <v>320</v>
      </c>
      <c r="C18" s="740">
        <v>0</v>
      </c>
      <c r="D18" s="741">
        <v>0</v>
      </c>
      <c r="E18" s="741">
        <v>0</v>
      </c>
      <c r="F18" s="741">
        <v>0</v>
      </c>
      <c r="G18" s="741">
        <v>0</v>
      </c>
      <c r="H18" s="741">
        <v>0</v>
      </c>
      <c r="I18" s="741">
        <v>0</v>
      </c>
      <c r="J18" s="741">
        <v>0</v>
      </c>
      <c r="K18" s="742">
        <v>0</v>
      </c>
    </row>
    <row r="19" spans="1:11">
      <c r="A19" s="186">
        <v>10</v>
      </c>
      <c r="B19" s="161" t="s">
        <v>321</v>
      </c>
      <c r="C19" s="740">
        <v>249660519.68585289</v>
      </c>
      <c r="D19" s="741">
        <v>466977548.91742218</v>
      </c>
      <c r="E19" s="741">
        <v>716638068.60327482</v>
      </c>
      <c r="F19" s="741">
        <v>1827642.3164892839</v>
      </c>
      <c r="G19" s="741">
        <v>2623099.0349623668</v>
      </c>
      <c r="H19" s="741">
        <v>4450741.3514516503</v>
      </c>
      <c r="I19" s="741">
        <v>9882914.3334384374</v>
      </c>
      <c r="J19" s="741">
        <v>38432312.424792871</v>
      </c>
      <c r="K19" s="742">
        <v>48315226.758231312</v>
      </c>
    </row>
    <row r="20" spans="1:11">
      <c r="A20" s="186">
        <v>11</v>
      </c>
      <c r="B20" s="161" t="s">
        <v>322</v>
      </c>
      <c r="C20" s="740">
        <v>24917402.206610166</v>
      </c>
      <c r="D20" s="741">
        <v>933697.80762711831</v>
      </c>
      <c r="E20" s="741">
        <v>25851100.014237277</v>
      </c>
      <c r="F20" s="741">
        <v>6244268.1662711855</v>
      </c>
      <c r="G20" s="741">
        <v>0</v>
      </c>
      <c r="H20" s="741">
        <v>6244268.1662711855</v>
      </c>
      <c r="I20" s="741">
        <v>6244268.1662711855</v>
      </c>
      <c r="J20" s="741">
        <v>0</v>
      </c>
      <c r="K20" s="742">
        <v>6244268.1662711855</v>
      </c>
    </row>
    <row r="21" spans="1:11" ht="13.5" thickBot="1">
      <c r="A21" s="128">
        <v>12</v>
      </c>
      <c r="B21" s="187" t="s">
        <v>323</v>
      </c>
      <c r="C21" s="743">
        <v>274577921.89246303</v>
      </c>
      <c r="D21" s="744">
        <v>467911246.72504932</v>
      </c>
      <c r="E21" s="743">
        <v>742489168.61751211</v>
      </c>
      <c r="F21" s="744">
        <v>8071910.4827604694</v>
      </c>
      <c r="G21" s="744">
        <v>2623099.0349623668</v>
      </c>
      <c r="H21" s="744">
        <v>10695009.517722836</v>
      </c>
      <c r="I21" s="744">
        <v>16127182.499709623</v>
      </c>
      <c r="J21" s="744">
        <v>38432312.424792871</v>
      </c>
      <c r="K21" s="745">
        <v>54559494.924502499</v>
      </c>
    </row>
    <row r="22" spans="1:11" ht="38.25" customHeight="1" thickBot="1">
      <c r="A22" s="173"/>
      <c r="B22" s="174"/>
      <c r="C22" s="174"/>
      <c r="D22" s="174"/>
      <c r="E22" s="174"/>
      <c r="F22" s="856" t="s">
        <v>324</v>
      </c>
      <c r="G22" s="857"/>
      <c r="H22" s="857"/>
      <c r="I22" s="856" t="s">
        <v>325</v>
      </c>
      <c r="J22" s="857"/>
      <c r="K22" s="858"/>
    </row>
    <row r="23" spans="1:11">
      <c r="A23" s="166">
        <v>13</v>
      </c>
      <c r="B23" s="163" t="s">
        <v>310</v>
      </c>
      <c r="C23" s="172"/>
      <c r="D23" s="172"/>
      <c r="E23" s="172"/>
      <c r="F23" s="746">
        <v>23012215.689661019</v>
      </c>
      <c r="G23" s="746">
        <v>108899402.09796609</v>
      </c>
      <c r="H23" s="746">
        <v>131911617.78762712</v>
      </c>
      <c r="I23" s="746">
        <v>14956943.672711864</v>
      </c>
      <c r="J23" s="746">
        <v>73093642.928474575</v>
      </c>
      <c r="K23" s="747">
        <v>88050586.601186439</v>
      </c>
    </row>
    <row r="24" spans="1:11" ht="13.5" thickBot="1">
      <c r="A24" s="167">
        <v>14</v>
      </c>
      <c r="B24" s="164" t="s">
        <v>326</v>
      </c>
      <c r="C24" s="188"/>
      <c r="D24" s="170"/>
      <c r="E24" s="171"/>
      <c r="F24" s="748">
        <v>17854305.248887833</v>
      </c>
      <c r="G24" s="748">
        <v>77832310.361032188</v>
      </c>
      <c r="H24" s="748">
        <v>95686615.60992004</v>
      </c>
      <c r="I24" s="748">
        <v>4384160.2831377126</v>
      </c>
      <c r="J24" s="748">
        <v>12744674.696099151</v>
      </c>
      <c r="K24" s="749">
        <v>17128834.979236864</v>
      </c>
    </row>
    <row r="25" spans="1:11" ht="13.5" thickBot="1">
      <c r="A25" s="168">
        <v>15</v>
      </c>
      <c r="B25" s="165" t="s">
        <v>327</v>
      </c>
      <c r="C25" s="169"/>
      <c r="D25" s="169"/>
      <c r="E25" s="169"/>
      <c r="F25" s="750">
        <v>1.2888888908793847</v>
      </c>
      <c r="G25" s="750">
        <v>1.3991541763674546</v>
      </c>
      <c r="H25" s="750">
        <v>1.3785796158303205</v>
      </c>
      <c r="I25" s="750">
        <v>3.4115868733720851</v>
      </c>
      <c r="J25" s="750">
        <v>5.735230178205085</v>
      </c>
      <c r="K25" s="751">
        <v>5.1404889303866321</v>
      </c>
    </row>
    <row r="28" spans="1:11" ht="38.25">
      <c r="B28" s="22"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sheetPr>
  <dimension ref="A1:Q38"/>
  <sheetViews>
    <sheetView zoomScale="80" zoomScaleNormal="80" workbookViewId="0">
      <pane xSplit="1" ySplit="1" topLeftCell="B2" activePane="bottomRight" state="frozen"/>
      <selection activeCell="B1" sqref="B1"/>
      <selection pane="topRight" activeCell="B1" sqref="B1"/>
      <selection pane="bottomLeft" activeCell="B1" sqref="B1"/>
      <selection pane="bottomRight" activeCell="B1" sqref="B1"/>
    </sheetView>
  </sheetViews>
  <sheetFormatPr defaultColWidth="9.140625" defaultRowHeight="15"/>
  <cols>
    <col min="1" max="1" width="10.5703125" style="37" bestFit="1" customWidth="1"/>
    <col min="2" max="2" width="95" style="37" customWidth="1"/>
    <col min="3" max="9" width="15" style="37" customWidth="1"/>
    <col min="10" max="14" width="18.5703125" style="37" customWidth="1"/>
    <col min="15" max="17" width="18.5703125" style="12" customWidth="1"/>
    <col min="18" max="16384" width="9.140625" style="12"/>
  </cols>
  <sheetData>
    <row r="1" spans="1:17">
      <c r="A1" s="606" t="s">
        <v>97</v>
      </c>
      <c r="B1" s="990" t="str">
        <f>'1. key ratios'!B1</f>
        <v>სს "ხალიკ ბანკი საქართველო"</v>
      </c>
    </row>
    <row r="2" spans="1:17">
      <c r="A2" s="37" t="s">
        <v>98</v>
      </c>
      <c r="B2" s="265">
        <v>45747</v>
      </c>
    </row>
    <row r="3" spans="1:17">
      <c r="B3" s="12"/>
      <c r="C3" s="12"/>
      <c r="D3" s="12"/>
      <c r="E3" s="12"/>
      <c r="F3" s="12"/>
      <c r="G3" s="12"/>
      <c r="H3" s="12"/>
      <c r="I3" s="12"/>
      <c r="J3" s="12"/>
      <c r="K3" s="12"/>
      <c r="L3" s="12"/>
      <c r="M3" s="12"/>
      <c r="N3" s="12"/>
    </row>
    <row r="4" spans="1:17">
      <c r="B4" s="607" t="s">
        <v>980</v>
      </c>
      <c r="C4" s="12"/>
      <c r="D4" s="12"/>
      <c r="E4" s="12"/>
      <c r="F4" s="12"/>
      <c r="G4" s="12"/>
      <c r="H4" s="12"/>
      <c r="I4" s="12"/>
      <c r="J4" s="12"/>
      <c r="K4" s="12"/>
      <c r="L4" s="12"/>
      <c r="M4" s="12"/>
      <c r="N4" s="12"/>
    </row>
    <row r="5" spans="1:17" ht="120">
      <c r="B5" s="608" t="s">
        <v>981</v>
      </c>
      <c r="C5" s="609" t="s">
        <v>982</v>
      </c>
      <c r="D5" s="609" t="s">
        <v>983</v>
      </c>
      <c r="E5" s="609" t="s">
        <v>984</v>
      </c>
      <c r="F5" s="609" t="s">
        <v>985</v>
      </c>
      <c r="G5" s="609" t="s">
        <v>986</v>
      </c>
      <c r="H5" s="609" t="s">
        <v>987</v>
      </c>
      <c r="I5" s="610" t="s">
        <v>988</v>
      </c>
      <c r="J5" s="611">
        <v>0.02</v>
      </c>
      <c r="K5" s="611">
        <v>0.2</v>
      </c>
      <c r="L5" s="611">
        <v>0.35</v>
      </c>
      <c r="M5" s="611">
        <v>0.5</v>
      </c>
      <c r="N5" s="611">
        <v>0.75</v>
      </c>
      <c r="O5" s="611">
        <v>1</v>
      </c>
      <c r="P5" s="611">
        <v>1.5</v>
      </c>
      <c r="Q5" s="612" t="s">
        <v>73</v>
      </c>
    </row>
    <row r="6" spans="1:17" ht="15.75">
      <c r="B6" s="613"/>
      <c r="C6" s="578">
        <f>IF(C7&gt;0,C7,IF(C8&gt;0,C8,IF(C9&gt;0,C9)))</f>
        <v>15387325</v>
      </c>
      <c r="D6" s="578">
        <f t="shared" ref="D6:Q6" si="0">IF(D7&gt;0,D7,IF(D8&gt;0,D8,IF(D9&gt;0,D9)))</f>
        <v>314144.04630243778</v>
      </c>
      <c r="E6" s="578" t="b">
        <f t="shared" si="0"/>
        <v>0</v>
      </c>
      <c r="F6" s="578">
        <f t="shared" si="0"/>
        <v>314144.04630243778</v>
      </c>
      <c r="G6" s="578">
        <f t="shared" si="0"/>
        <v>266700</v>
      </c>
      <c r="H6" s="578"/>
      <c r="I6" s="578">
        <f t="shared" si="0"/>
        <v>813181.6648234129</v>
      </c>
      <c r="J6" s="578" t="b">
        <f t="shared" si="0"/>
        <v>0</v>
      </c>
      <c r="K6" s="578" t="b">
        <f t="shared" si="0"/>
        <v>0</v>
      </c>
      <c r="L6" s="578" t="b">
        <f t="shared" si="0"/>
        <v>0</v>
      </c>
      <c r="M6" s="578">
        <f t="shared" si="0"/>
        <v>813182.08456070966</v>
      </c>
      <c r="N6" s="578" t="b">
        <f t="shared" si="0"/>
        <v>0</v>
      </c>
      <c r="O6" s="578" t="b">
        <f t="shared" si="0"/>
        <v>0</v>
      </c>
      <c r="P6" s="578" t="b">
        <f t="shared" si="0"/>
        <v>0</v>
      </c>
      <c r="Q6" s="578">
        <f t="shared" si="0"/>
        <v>406591.04228035483</v>
      </c>
    </row>
    <row r="7" spans="1:17" ht="15.75">
      <c r="B7" s="614" t="s">
        <v>976</v>
      </c>
      <c r="C7" s="578">
        <f>C11+C15+C19+C23+C27+C31</f>
        <v>15387325</v>
      </c>
      <c r="D7" s="578">
        <f t="shared" ref="D7:E7" si="1">D11+D15+D19+D23+D27+D31</f>
        <v>314144.04630243778</v>
      </c>
      <c r="E7" s="578">
        <f t="shared" si="1"/>
        <v>0</v>
      </c>
      <c r="F7" s="578">
        <f t="shared" ref="F7:G9" si="2">F11+F15+F19+F23+F27+F31</f>
        <v>314144.04630243778</v>
      </c>
      <c r="G7" s="578">
        <f t="shared" si="2"/>
        <v>266700</v>
      </c>
      <c r="H7" s="615">
        <v>1.4</v>
      </c>
      <c r="I7" s="616">
        <f t="shared" ref="I7:I33" si="3">(F7+G7)*H7</f>
        <v>813181.6648234129</v>
      </c>
      <c r="J7" s="578">
        <f>J11+J15+J19+J23+J27+J31</f>
        <v>0</v>
      </c>
      <c r="K7" s="578">
        <f t="shared" ref="J7:Q9" si="4">K11+K15+K19+K23+K27+K31</f>
        <v>0</v>
      </c>
      <c r="L7" s="578">
        <f t="shared" si="4"/>
        <v>0</v>
      </c>
      <c r="M7" s="578">
        <f t="shared" si="4"/>
        <v>813182.08456070966</v>
      </c>
      <c r="N7" s="578">
        <f t="shared" si="4"/>
        <v>0</v>
      </c>
      <c r="O7" s="578">
        <f t="shared" si="4"/>
        <v>0</v>
      </c>
      <c r="P7" s="578">
        <f t="shared" si="4"/>
        <v>0</v>
      </c>
      <c r="Q7" s="578">
        <f>Q11+Q15+Q19+Q23+Q27+Q31</f>
        <v>406591.04228035483</v>
      </c>
    </row>
    <row r="8" spans="1:17" ht="15.75">
      <c r="B8" s="614" t="s">
        <v>977</v>
      </c>
      <c r="C8" s="578">
        <f>C12+C16+C20+C24+C28+C32</f>
        <v>0</v>
      </c>
      <c r="D8" s="578">
        <f t="shared" ref="D8:E8" si="5">D12+D16+D20+D24+D28+D32</f>
        <v>0</v>
      </c>
      <c r="E8" s="578">
        <f t="shared" si="5"/>
        <v>0</v>
      </c>
      <c r="F8" s="578">
        <f t="shared" si="2"/>
        <v>0</v>
      </c>
      <c r="G8" s="578">
        <f t="shared" si="2"/>
        <v>0</v>
      </c>
      <c r="H8" s="615">
        <v>1.4</v>
      </c>
      <c r="I8" s="616">
        <f t="shared" si="3"/>
        <v>0</v>
      </c>
      <c r="J8" s="578">
        <f t="shared" si="4"/>
        <v>0</v>
      </c>
      <c r="K8" s="578">
        <f t="shared" si="4"/>
        <v>0</v>
      </c>
      <c r="L8" s="578">
        <f t="shared" si="4"/>
        <v>0</v>
      </c>
      <c r="M8" s="578">
        <f t="shared" si="4"/>
        <v>0</v>
      </c>
      <c r="N8" s="578">
        <f t="shared" si="4"/>
        <v>0</v>
      </c>
      <c r="O8" s="578">
        <f t="shared" si="4"/>
        <v>0</v>
      </c>
      <c r="P8" s="578">
        <f t="shared" si="4"/>
        <v>0</v>
      </c>
      <c r="Q8" s="578">
        <f>Q12+Q16+Q20+Q24+Q28+Q32</f>
        <v>0</v>
      </c>
    </row>
    <row r="9" spans="1:17" ht="15.75">
      <c r="B9" s="614" t="s">
        <v>978</v>
      </c>
      <c r="C9" s="578">
        <f>C13+C17+C21+C25+C29+C33</f>
        <v>0</v>
      </c>
      <c r="D9" s="578">
        <f t="shared" ref="D9:E9" si="6">D13+D17+D21+D25+D29+D33</f>
        <v>0</v>
      </c>
      <c r="E9" s="578">
        <f t="shared" si="6"/>
        <v>0</v>
      </c>
      <c r="F9" s="578">
        <f t="shared" si="2"/>
        <v>0</v>
      </c>
      <c r="G9" s="578">
        <f t="shared" si="2"/>
        <v>0</v>
      </c>
      <c r="H9" s="615">
        <v>1.4</v>
      </c>
      <c r="I9" s="616">
        <f t="shared" si="3"/>
        <v>0</v>
      </c>
      <c r="J9" s="578">
        <f t="shared" si="4"/>
        <v>0</v>
      </c>
      <c r="K9" s="578">
        <f t="shared" si="4"/>
        <v>0</v>
      </c>
      <c r="L9" s="578">
        <f t="shared" si="4"/>
        <v>0</v>
      </c>
      <c r="M9" s="578">
        <f t="shared" si="4"/>
        <v>0</v>
      </c>
      <c r="N9" s="578">
        <f t="shared" si="4"/>
        <v>0</v>
      </c>
      <c r="O9" s="578">
        <f t="shared" si="4"/>
        <v>0</v>
      </c>
      <c r="P9" s="578">
        <f t="shared" si="4"/>
        <v>0</v>
      </c>
      <c r="Q9" s="578">
        <f t="shared" si="4"/>
        <v>0</v>
      </c>
    </row>
    <row r="10" spans="1:17" ht="15.75">
      <c r="B10" s="617" t="s">
        <v>989</v>
      </c>
      <c r="C10" s="618">
        <v>0</v>
      </c>
      <c r="D10" s="618">
        <v>0</v>
      </c>
      <c r="E10" s="618">
        <v>0</v>
      </c>
      <c r="F10" s="618">
        <v>0</v>
      </c>
      <c r="G10" s="618">
        <v>0</v>
      </c>
      <c r="H10" s="615">
        <v>1.4</v>
      </c>
      <c r="I10" s="616">
        <f t="shared" si="3"/>
        <v>0</v>
      </c>
      <c r="J10" s="792">
        <v>0</v>
      </c>
      <c r="K10" s="792">
        <v>0</v>
      </c>
      <c r="L10" s="792">
        <v>0</v>
      </c>
      <c r="M10" s="792">
        <v>0</v>
      </c>
      <c r="N10" s="792">
        <v>0</v>
      </c>
      <c r="O10" s="792">
        <v>0</v>
      </c>
      <c r="P10" s="792">
        <v>0</v>
      </c>
      <c r="Q10" s="578">
        <f>SUM(Q11:Q13)</f>
        <v>0</v>
      </c>
    </row>
    <row r="11" spans="1:17" ht="15.75">
      <c r="B11" s="619" t="s">
        <v>976</v>
      </c>
      <c r="C11" s="618">
        <v>0</v>
      </c>
      <c r="D11" s="618">
        <v>0</v>
      </c>
      <c r="E11" s="618">
        <v>0</v>
      </c>
      <c r="F11" s="618">
        <v>0</v>
      </c>
      <c r="G11" s="618">
        <v>0</v>
      </c>
      <c r="H11" s="615">
        <v>1.4</v>
      </c>
      <c r="I11" s="616">
        <f t="shared" si="3"/>
        <v>0</v>
      </c>
      <c r="J11" s="792">
        <v>0</v>
      </c>
      <c r="K11" s="792">
        <v>0</v>
      </c>
      <c r="L11" s="792">
        <v>0</v>
      </c>
      <c r="M11" s="792">
        <v>0</v>
      </c>
      <c r="N11" s="792">
        <v>0</v>
      </c>
      <c r="O11" s="792">
        <v>0</v>
      </c>
      <c r="P11" s="792">
        <v>0</v>
      </c>
      <c r="Q11" s="578">
        <f>SUMPRODUCT($J$5:$P$5,J11:P11)</f>
        <v>0</v>
      </c>
    </row>
    <row r="12" spans="1:17" ht="15.75">
      <c r="B12" s="619" t="s">
        <v>977</v>
      </c>
      <c r="C12" s="618">
        <v>0</v>
      </c>
      <c r="D12" s="618">
        <v>0</v>
      </c>
      <c r="E12" s="618">
        <v>0</v>
      </c>
      <c r="F12" s="618">
        <v>0</v>
      </c>
      <c r="G12" s="618">
        <v>0</v>
      </c>
      <c r="H12" s="615">
        <v>1.4</v>
      </c>
      <c r="I12" s="616">
        <f t="shared" si="3"/>
        <v>0</v>
      </c>
      <c r="J12" s="792">
        <v>0</v>
      </c>
      <c r="K12" s="792">
        <v>0</v>
      </c>
      <c r="L12" s="792">
        <v>0</v>
      </c>
      <c r="M12" s="792">
        <v>0</v>
      </c>
      <c r="N12" s="792">
        <v>0</v>
      </c>
      <c r="O12" s="792">
        <v>0</v>
      </c>
      <c r="P12" s="792">
        <v>0</v>
      </c>
      <c r="Q12" s="578">
        <f t="shared" ref="Q12:Q13" si="7">SUMPRODUCT($J$5:$P$5,J12:P12)</f>
        <v>0</v>
      </c>
    </row>
    <row r="13" spans="1:17" ht="15.75">
      <c r="B13" s="619" t="s">
        <v>978</v>
      </c>
      <c r="C13" s="618">
        <v>0</v>
      </c>
      <c r="D13" s="618">
        <v>0</v>
      </c>
      <c r="E13" s="618">
        <v>0</v>
      </c>
      <c r="F13" s="618">
        <v>0</v>
      </c>
      <c r="G13" s="618">
        <v>0</v>
      </c>
      <c r="H13" s="615">
        <v>1.4</v>
      </c>
      <c r="I13" s="616">
        <f t="shared" si="3"/>
        <v>0</v>
      </c>
      <c r="J13" s="792">
        <v>0</v>
      </c>
      <c r="K13" s="792">
        <v>0</v>
      </c>
      <c r="L13" s="792">
        <v>0</v>
      </c>
      <c r="M13" s="792">
        <v>0</v>
      </c>
      <c r="N13" s="792">
        <v>0</v>
      </c>
      <c r="O13" s="792">
        <v>0</v>
      </c>
      <c r="P13" s="792">
        <v>0</v>
      </c>
      <c r="Q13" s="578">
        <f t="shared" si="7"/>
        <v>0</v>
      </c>
    </row>
    <row r="14" spans="1:17" ht="15.75">
      <c r="B14" s="617" t="s">
        <v>990</v>
      </c>
      <c r="C14" s="618">
        <v>0</v>
      </c>
      <c r="D14" s="618">
        <v>0</v>
      </c>
      <c r="E14" s="618">
        <v>0</v>
      </c>
      <c r="F14" s="618">
        <v>0</v>
      </c>
      <c r="G14" s="618">
        <v>0</v>
      </c>
      <c r="H14" s="615">
        <v>1.4</v>
      </c>
      <c r="I14" s="616">
        <f t="shared" si="3"/>
        <v>0</v>
      </c>
      <c r="J14" s="792">
        <v>0</v>
      </c>
      <c r="K14" s="792">
        <v>0</v>
      </c>
      <c r="L14" s="792">
        <v>0</v>
      </c>
      <c r="M14" s="792">
        <v>0</v>
      </c>
      <c r="N14" s="792">
        <v>0</v>
      </c>
      <c r="O14" s="792">
        <v>0</v>
      </c>
      <c r="P14" s="792">
        <v>0</v>
      </c>
      <c r="Q14" s="578">
        <f>SUM(Q15:Q17)</f>
        <v>0</v>
      </c>
    </row>
    <row r="15" spans="1:17" ht="15.75">
      <c r="B15" s="619" t="s">
        <v>976</v>
      </c>
      <c r="C15" s="618">
        <v>0</v>
      </c>
      <c r="D15" s="618">
        <v>0</v>
      </c>
      <c r="E15" s="618">
        <v>0</v>
      </c>
      <c r="F15" s="618">
        <v>0</v>
      </c>
      <c r="G15" s="618">
        <v>0</v>
      </c>
      <c r="H15" s="615">
        <v>1.4</v>
      </c>
      <c r="I15" s="616">
        <f t="shared" si="3"/>
        <v>0</v>
      </c>
      <c r="J15" s="792">
        <v>0</v>
      </c>
      <c r="K15" s="792">
        <v>0</v>
      </c>
      <c r="L15" s="792">
        <v>0</v>
      </c>
      <c r="M15" s="792">
        <v>0</v>
      </c>
      <c r="N15" s="792">
        <v>0</v>
      </c>
      <c r="O15" s="792">
        <v>0</v>
      </c>
      <c r="P15" s="792">
        <v>0</v>
      </c>
      <c r="Q15" s="578">
        <f>SUMPRODUCT($J$5:$P$5,J15:P15)</f>
        <v>0</v>
      </c>
    </row>
    <row r="16" spans="1:17" ht="15.75">
      <c r="B16" s="619" t="s">
        <v>977</v>
      </c>
      <c r="C16" s="618">
        <v>0</v>
      </c>
      <c r="D16" s="618">
        <v>0</v>
      </c>
      <c r="E16" s="618">
        <v>0</v>
      </c>
      <c r="F16" s="618">
        <v>0</v>
      </c>
      <c r="G16" s="618">
        <v>0</v>
      </c>
      <c r="H16" s="615">
        <v>1.4</v>
      </c>
      <c r="I16" s="616">
        <f t="shared" si="3"/>
        <v>0</v>
      </c>
      <c r="J16" s="792">
        <v>0</v>
      </c>
      <c r="K16" s="792">
        <v>0</v>
      </c>
      <c r="L16" s="792">
        <v>0</v>
      </c>
      <c r="M16" s="792">
        <v>0</v>
      </c>
      <c r="N16" s="792">
        <v>0</v>
      </c>
      <c r="O16" s="792">
        <v>0</v>
      </c>
      <c r="P16" s="792">
        <v>0</v>
      </c>
      <c r="Q16" s="578">
        <f t="shared" ref="Q16:Q17" si="8">SUMPRODUCT($J$5:$P$5,J16:P16)</f>
        <v>0</v>
      </c>
    </row>
    <row r="17" spans="2:17" ht="15.75">
      <c r="B17" s="619" t="s">
        <v>978</v>
      </c>
      <c r="C17" s="618">
        <v>0</v>
      </c>
      <c r="D17" s="618">
        <v>0</v>
      </c>
      <c r="E17" s="618">
        <v>0</v>
      </c>
      <c r="F17" s="618">
        <v>0</v>
      </c>
      <c r="G17" s="618">
        <v>0</v>
      </c>
      <c r="H17" s="615">
        <v>1.4</v>
      </c>
      <c r="I17" s="616">
        <f t="shared" si="3"/>
        <v>0</v>
      </c>
      <c r="J17" s="792">
        <v>0</v>
      </c>
      <c r="K17" s="792">
        <v>0</v>
      </c>
      <c r="L17" s="792">
        <v>0</v>
      </c>
      <c r="M17" s="792">
        <v>0</v>
      </c>
      <c r="N17" s="792">
        <v>0</v>
      </c>
      <c r="O17" s="792">
        <v>0</v>
      </c>
      <c r="P17" s="792">
        <v>0</v>
      </c>
      <c r="Q17" s="578">
        <f t="shared" si="8"/>
        <v>0</v>
      </c>
    </row>
    <row r="18" spans="2:17" ht="15.75">
      <c r="B18" s="617" t="s">
        <v>991</v>
      </c>
      <c r="C18" s="618">
        <v>0</v>
      </c>
      <c r="D18" s="618">
        <v>0</v>
      </c>
      <c r="E18" s="618">
        <v>0</v>
      </c>
      <c r="F18" s="618">
        <v>0</v>
      </c>
      <c r="G18" s="618">
        <v>0</v>
      </c>
      <c r="H18" s="615">
        <v>1.4</v>
      </c>
      <c r="I18" s="616">
        <f t="shared" si="3"/>
        <v>0</v>
      </c>
      <c r="J18" s="792">
        <v>0</v>
      </c>
      <c r="K18" s="792">
        <v>0</v>
      </c>
      <c r="L18" s="792">
        <v>0</v>
      </c>
      <c r="M18" s="792">
        <v>0</v>
      </c>
      <c r="N18" s="792">
        <v>0</v>
      </c>
      <c r="O18" s="792">
        <v>0</v>
      </c>
      <c r="P18" s="792">
        <v>0</v>
      </c>
      <c r="Q18" s="578">
        <f>SUM(Q19:Q21)</f>
        <v>406591.04228035483</v>
      </c>
    </row>
    <row r="19" spans="2:17" ht="15.75">
      <c r="B19" s="619" t="s">
        <v>976</v>
      </c>
      <c r="C19" s="618">
        <v>15387325</v>
      </c>
      <c r="D19" s="618">
        <v>314144.04630243778</v>
      </c>
      <c r="E19" s="618">
        <v>0</v>
      </c>
      <c r="F19" s="618">
        <v>314144.04630243778</v>
      </c>
      <c r="G19" s="618">
        <v>266700</v>
      </c>
      <c r="H19" s="615">
        <v>1.4</v>
      </c>
      <c r="I19" s="616">
        <f t="shared" si="3"/>
        <v>813181.6648234129</v>
      </c>
      <c r="J19" s="792">
        <v>0</v>
      </c>
      <c r="K19" s="792">
        <v>0</v>
      </c>
      <c r="L19" s="792">
        <v>0</v>
      </c>
      <c r="M19" s="792">
        <v>813182.08456070966</v>
      </c>
      <c r="N19" s="792">
        <v>0</v>
      </c>
      <c r="O19" s="792">
        <v>0</v>
      </c>
      <c r="P19" s="792">
        <v>0</v>
      </c>
      <c r="Q19" s="578">
        <f>SUMPRODUCT($J$5:$P$5,J19:P19)</f>
        <v>406591.04228035483</v>
      </c>
    </row>
    <row r="20" spans="2:17" ht="15.75">
      <c r="B20" s="619" t="s">
        <v>977</v>
      </c>
      <c r="C20" s="618">
        <v>0</v>
      </c>
      <c r="D20" s="618">
        <v>0</v>
      </c>
      <c r="E20" s="618">
        <v>0</v>
      </c>
      <c r="F20" s="618">
        <v>0</v>
      </c>
      <c r="G20" s="618">
        <v>0</v>
      </c>
      <c r="H20" s="615">
        <v>1.4</v>
      </c>
      <c r="I20" s="616">
        <f t="shared" si="3"/>
        <v>0</v>
      </c>
      <c r="J20" s="792">
        <v>0</v>
      </c>
      <c r="K20" s="792">
        <v>0</v>
      </c>
      <c r="L20" s="792">
        <v>0</v>
      </c>
      <c r="M20" s="792">
        <v>0</v>
      </c>
      <c r="N20" s="792">
        <v>0</v>
      </c>
      <c r="O20" s="792">
        <v>0</v>
      </c>
      <c r="P20" s="792">
        <v>0</v>
      </c>
      <c r="Q20" s="578">
        <f t="shared" ref="Q20:Q21" si="9">SUMPRODUCT($J$5:$P$5,J20:P20)</f>
        <v>0</v>
      </c>
    </row>
    <row r="21" spans="2:17" ht="15.75">
      <c r="B21" s="619" t="s">
        <v>978</v>
      </c>
      <c r="C21" s="618">
        <v>0</v>
      </c>
      <c r="D21" s="618">
        <v>0</v>
      </c>
      <c r="E21" s="618">
        <v>0</v>
      </c>
      <c r="F21" s="618">
        <v>0</v>
      </c>
      <c r="G21" s="618">
        <v>0</v>
      </c>
      <c r="H21" s="615">
        <v>1.4</v>
      </c>
      <c r="I21" s="616">
        <f t="shared" si="3"/>
        <v>0</v>
      </c>
      <c r="J21" s="792">
        <v>0</v>
      </c>
      <c r="K21" s="792">
        <v>0</v>
      </c>
      <c r="L21" s="792">
        <v>0</v>
      </c>
      <c r="M21" s="792">
        <v>0</v>
      </c>
      <c r="N21" s="792">
        <v>0</v>
      </c>
      <c r="O21" s="792">
        <v>0</v>
      </c>
      <c r="P21" s="792">
        <v>0</v>
      </c>
      <c r="Q21" s="578">
        <f t="shared" si="9"/>
        <v>0</v>
      </c>
    </row>
    <row r="22" spans="2:17" ht="15.75">
      <c r="B22" s="617" t="s">
        <v>992</v>
      </c>
      <c r="C22" s="618">
        <v>0</v>
      </c>
      <c r="D22" s="618">
        <v>0</v>
      </c>
      <c r="E22" s="618">
        <v>0</v>
      </c>
      <c r="F22" s="618">
        <v>0</v>
      </c>
      <c r="G22" s="618">
        <v>0</v>
      </c>
      <c r="H22" s="615">
        <v>1.4</v>
      </c>
      <c r="I22" s="616">
        <f t="shared" si="3"/>
        <v>0</v>
      </c>
      <c r="J22" s="792">
        <v>0</v>
      </c>
      <c r="K22" s="792">
        <v>0</v>
      </c>
      <c r="L22" s="792">
        <v>0</v>
      </c>
      <c r="M22" s="792">
        <v>0</v>
      </c>
      <c r="N22" s="792">
        <v>0</v>
      </c>
      <c r="O22" s="792">
        <v>0</v>
      </c>
      <c r="P22" s="792">
        <v>0</v>
      </c>
      <c r="Q22" s="578">
        <f>SUM(Q23:Q25)</f>
        <v>0</v>
      </c>
    </row>
    <row r="23" spans="2:17" ht="15.75">
      <c r="B23" s="619" t="s">
        <v>976</v>
      </c>
      <c r="C23" s="618">
        <v>0</v>
      </c>
      <c r="D23" s="618">
        <v>0</v>
      </c>
      <c r="E23" s="618">
        <v>0</v>
      </c>
      <c r="F23" s="618">
        <v>0</v>
      </c>
      <c r="G23" s="618">
        <v>0</v>
      </c>
      <c r="H23" s="615">
        <v>1.4</v>
      </c>
      <c r="I23" s="616">
        <f t="shared" si="3"/>
        <v>0</v>
      </c>
      <c r="J23" s="792">
        <v>0</v>
      </c>
      <c r="K23" s="792">
        <v>0</v>
      </c>
      <c r="L23" s="792">
        <v>0</v>
      </c>
      <c r="M23" s="792">
        <v>0</v>
      </c>
      <c r="N23" s="792">
        <v>0</v>
      </c>
      <c r="O23" s="792">
        <v>0</v>
      </c>
      <c r="P23" s="792">
        <v>0</v>
      </c>
      <c r="Q23" s="578">
        <f>SUMPRODUCT($J$5:$P$5,J23:P23)</f>
        <v>0</v>
      </c>
    </row>
    <row r="24" spans="2:17" ht="15.75">
      <c r="B24" s="619" t="s">
        <v>977</v>
      </c>
      <c r="C24" s="618">
        <v>0</v>
      </c>
      <c r="D24" s="618">
        <v>0</v>
      </c>
      <c r="E24" s="618">
        <v>0</v>
      </c>
      <c r="F24" s="618">
        <v>0</v>
      </c>
      <c r="G24" s="618">
        <v>0</v>
      </c>
      <c r="H24" s="615">
        <v>1.4</v>
      </c>
      <c r="I24" s="616">
        <f t="shared" si="3"/>
        <v>0</v>
      </c>
      <c r="J24" s="792">
        <v>0</v>
      </c>
      <c r="K24" s="792">
        <v>0</v>
      </c>
      <c r="L24" s="792">
        <v>0</v>
      </c>
      <c r="M24" s="792">
        <v>0</v>
      </c>
      <c r="N24" s="792">
        <v>0</v>
      </c>
      <c r="O24" s="792">
        <v>0</v>
      </c>
      <c r="P24" s="792">
        <v>0</v>
      </c>
      <c r="Q24" s="578">
        <f t="shared" ref="Q24:Q25" si="10">SUMPRODUCT($J$5:$P$5,J24:P24)</f>
        <v>0</v>
      </c>
    </row>
    <row r="25" spans="2:17" ht="15.75">
      <c r="B25" s="619" t="s">
        <v>978</v>
      </c>
      <c r="C25" s="618">
        <v>0</v>
      </c>
      <c r="D25" s="618">
        <v>0</v>
      </c>
      <c r="E25" s="618">
        <v>0</v>
      </c>
      <c r="F25" s="618">
        <v>0</v>
      </c>
      <c r="G25" s="618">
        <v>0</v>
      </c>
      <c r="H25" s="615">
        <v>1.4</v>
      </c>
      <c r="I25" s="616">
        <f t="shared" si="3"/>
        <v>0</v>
      </c>
      <c r="J25" s="792">
        <v>0</v>
      </c>
      <c r="K25" s="792">
        <v>0</v>
      </c>
      <c r="L25" s="792">
        <v>0</v>
      </c>
      <c r="M25" s="792">
        <v>0</v>
      </c>
      <c r="N25" s="792">
        <v>0</v>
      </c>
      <c r="O25" s="792">
        <v>0</v>
      </c>
      <c r="P25" s="792">
        <v>0</v>
      </c>
      <c r="Q25" s="578">
        <f t="shared" si="10"/>
        <v>0</v>
      </c>
    </row>
    <row r="26" spans="2:17" ht="15.75">
      <c r="B26" s="617" t="s">
        <v>993</v>
      </c>
      <c r="C26" s="618">
        <v>0</v>
      </c>
      <c r="D26" s="618">
        <v>0</v>
      </c>
      <c r="E26" s="618">
        <v>0</v>
      </c>
      <c r="F26" s="618">
        <v>0</v>
      </c>
      <c r="G26" s="618">
        <v>0</v>
      </c>
      <c r="H26" s="615">
        <v>1.4</v>
      </c>
      <c r="I26" s="616">
        <f t="shared" si="3"/>
        <v>0</v>
      </c>
      <c r="J26" s="792">
        <v>0</v>
      </c>
      <c r="K26" s="792">
        <v>0</v>
      </c>
      <c r="L26" s="792">
        <v>0</v>
      </c>
      <c r="M26" s="792">
        <v>0</v>
      </c>
      <c r="N26" s="792">
        <v>0</v>
      </c>
      <c r="O26" s="792">
        <v>0</v>
      </c>
      <c r="P26" s="792">
        <v>0</v>
      </c>
      <c r="Q26" s="578">
        <f>SUM(Q27:Q29)</f>
        <v>0</v>
      </c>
    </row>
    <row r="27" spans="2:17" ht="15.75">
      <c r="B27" s="619" t="s">
        <v>976</v>
      </c>
      <c r="C27" s="618">
        <v>0</v>
      </c>
      <c r="D27" s="618">
        <v>0</v>
      </c>
      <c r="E27" s="618">
        <v>0</v>
      </c>
      <c r="F27" s="618">
        <v>0</v>
      </c>
      <c r="G27" s="618">
        <v>0</v>
      </c>
      <c r="H27" s="615">
        <v>1.4</v>
      </c>
      <c r="I27" s="616">
        <f t="shared" si="3"/>
        <v>0</v>
      </c>
      <c r="J27" s="792">
        <v>0</v>
      </c>
      <c r="K27" s="792">
        <v>0</v>
      </c>
      <c r="L27" s="792">
        <v>0</v>
      </c>
      <c r="M27" s="792">
        <v>0</v>
      </c>
      <c r="N27" s="792">
        <v>0</v>
      </c>
      <c r="O27" s="792">
        <v>0</v>
      </c>
      <c r="P27" s="792">
        <v>0</v>
      </c>
      <c r="Q27" s="578">
        <f>SUMPRODUCT($J$5:$P$5,J27:P27)</f>
        <v>0</v>
      </c>
    </row>
    <row r="28" spans="2:17" ht="15.75">
      <c r="B28" s="619" t="s">
        <v>977</v>
      </c>
      <c r="C28" s="618">
        <v>0</v>
      </c>
      <c r="D28" s="618">
        <v>0</v>
      </c>
      <c r="E28" s="618">
        <v>0</v>
      </c>
      <c r="F28" s="618">
        <v>0</v>
      </c>
      <c r="G28" s="618">
        <v>0</v>
      </c>
      <c r="H28" s="615">
        <v>1.4</v>
      </c>
      <c r="I28" s="616">
        <f t="shared" si="3"/>
        <v>0</v>
      </c>
      <c r="J28" s="792">
        <v>0</v>
      </c>
      <c r="K28" s="792">
        <v>0</v>
      </c>
      <c r="L28" s="792">
        <v>0</v>
      </c>
      <c r="M28" s="792">
        <v>0</v>
      </c>
      <c r="N28" s="792">
        <v>0</v>
      </c>
      <c r="O28" s="792">
        <v>0</v>
      </c>
      <c r="P28" s="792">
        <v>0</v>
      </c>
      <c r="Q28" s="578">
        <f t="shared" ref="Q28:Q29" si="11">SUMPRODUCT($J$5:$P$5,J28:P28)</f>
        <v>0</v>
      </c>
    </row>
    <row r="29" spans="2:17" ht="15.75">
      <c r="B29" s="619" t="s">
        <v>978</v>
      </c>
      <c r="C29" s="618">
        <v>0</v>
      </c>
      <c r="D29" s="618">
        <v>0</v>
      </c>
      <c r="E29" s="618">
        <v>0</v>
      </c>
      <c r="F29" s="618">
        <v>0</v>
      </c>
      <c r="G29" s="618">
        <v>0</v>
      </c>
      <c r="H29" s="615">
        <v>1.4</v>
      </c>
      <c r="I29" s="616">
        <f t="shared" si="3"/>
        <v>0</v>
      </c>
      <c r="J29" s="792">
        <v>0</v>
      </c>
      <c r="K29" s="792">
        <v>0</v>
      </c>
      <c r="L29" s="792">
        <v>0</v>
      </c>
      <c r="M29" s="792">
        <v>0</v>
      </c>
      <c r="N29" s="792">
        <v>0</v>
      </c>
      <c r="O29" s="792">
        <v>0</v>
      </c>
      <c r="P29" s="792">
        <v>0</v>
      </c>
      <c r="Q29" s="578">
        <f t="shared" si="11"/>
        <v>0</v>
      </c>
    </row>
    <row r="30" spans="2:17" ht="15.75">
      <c r="B30" s="620" t="s">
        <v>994</v>
      </c>
      <c r="C30" s="618">
        <v>0</v>
      </c>
      <c r="D30" s="618">
        <v>0</v>
      </c>
      <c r="E30" s="618">
        <v>0</v>
      </c>
      <c r="F30" s="618">
        <v>0</v>
      </c>
      <c r="G30" s="618">
        <v>0</v>
      </c>
      <c r="H30" s="615">
        <v>1.4</v>
      </c>
      <c r="I30" s="616">
        <f t="shared" si="3"/>
        <v>0</v>
      </c>
      <c r="J30" s="792">
        <v>0</v>
      </c>
      <c r="K30" s="792">
        <v>0</v>
      </c>
      <c r="L30" s="792">
        <v>0</v>
      </c>
      <c r="M30" s="792">
        <v>0</v>
      </c>
      <c r="N30" s="792">
        <v>0</v>
      </c>
      <c r="O30" s="792">
        <v>0</v>
      </c>
      <c r="P30" s="792">
        <v>0</v>
      </c>
      <c r="Q30" s="578">
        <f>SUM(Q31:Q33)</f>
        <v>0</v>
      </c>
    </row>
    <row r="31" spans="2:17" ht="15.75">
      <c r="B31" s="619" t="s">
        <v>976</v>
      </c>
      <c r="C31" s="618">
        <v>0</v>
      </c>
      <c r="D31" s="618">
        <v>0</v>
      </c>
      <c r="E31" s="618">
        <v>0</v>
      </c>
      <c r="F31" s="618">
        <v>0</v>
      </c>
      <c r="G31" s="618">
        <v>0</v>
      </c>
      <c r="H31" s="615">
        <v>1.4</v>
      </c>
      <c r="I31" s="616">
        <f t="shared" si="3"/>
        <v>0</v>
      </c>
      <c r="J31" s="792">
        <v>0</v>
      </c>
      <c r="K31" s="792">
        <v>0</v>
      </c>
      <c r="L31" s="792">
        <v>0</v>
      </c>
      <c r="M31" s="792">
        <v>0</v>
      </c>
      <c r="N31" s="792">
        <v>0</v>
      </c>
      <c r="O31" s="792">
        <v>0</v>
      </c>
      <c r="P31" s="792">
        <v>0</v>
      </c>
      <c r="Q31" s="578">
        <f>SUMPRODUCT($J$5:$P$5,J31:P31)</f>
        <v>0</v>
      </c>
    </row>
    <row r="32" spans="2:17" ht="15.75">
      <c r="B32" s="619" t="s">
        <v>977</v>
      </c>
      <c r="C32" s="618">
        <v>0</v>
      </c>
      <c r="D32" s="618">
        <v>0</v>
      </c>
      <c r="E32" s="618">
        <v>0</v>
      </c>
      <c r="F32" s="618">
        <v>0</v>
      </c>
      <c r="G32" s="618">
        <v>0</v>
      </c>
      <c r="H32" s="615">
        <v>1.4</v>
      </c>
      <c r="I32" s="616">
        <f t="shared" si="3"/>
        <v>0</v>
      </c>
      <c r="J32" s="792">
        <v>0</v>
      </c>
      <c r="K32" s="792">
        <v>0</v>
      </c>
      <c r="L32" s="792">
        <v>0</v>
      </c>
      <c r="M32" s="792">
        <v>0</v>
      </c>
      <c r="N32" s="792">
        <v>0</v>
      </c>
      <c r="O32" s="792">
        <v>0</v>
      </c>
      <c r="P32" s="792">
        <v>0</v>
      </c>
      <c r="Q32" s="578">
        <f t="shared" ref="Q32:Q33" si="12">SUMPRODUCT($J$5:$P$5,J32:P32)</f>
        <v>0</v>
      </c>
    </row>
    <row r="33" spans="2:17" ht="15.75">
      <c r="B33" s="619" t="s">
        <v>978</v>
      </c>
      <c r="C33" s="618">
        <v>0</v>
      </c>
      <c r="D33" s="618">
        <v>0</v>
      </c>
      <c r="E33" s="618">
        <v>0</v>
      </c>
      <c r="F33" s="618">
        <v>0</v>
      </c>
      <c r="G33" s="618">
        <v>0</v>
      </c>
      <c r="H33" s="615">
        <v>1.4</v>
      </c>
      <c r="I33" s="616">
        <f t="shared" si="3"/>
        <v>0</v>
      </c>
      <c r="J33" s="792">
        <v>0</v>
      </c>
      <c r="K33" s="792">
        <v>0</v>
      </c>
      <c r="L33" s="792">
        <v>0</v>
      </c>
      <c r="M33" s="792">
        <v>0</v>
      </c>
      <c r="N33" s="792">
        <v>0</v>
      </c>
      <c r="O33" s="792">
        <v>0</v>
      </c>
      <c r="P33" s="792">
        <v>0</v>
      </c>
      <c r="Q33" s="578">
        <f t="shared" si="12"/>
        <v>0</v>
      </c>
    </row>
    <row r="34" spans="2:17" ht="15.75">
      <c r="B34" s="621" t="s">
        <v>66</v>
      </c>
      <c r="C34" s="622">
        <f>C6</f>
        <v>15387325</v>
      </c>
      <c r="D34" s="622">
        <f t="shared" ref="D34:G34" si="13">D6</f>
        <v>314144.04630243778</v>
      </c>
      <c r="E34" s="622" t="b">
        <f t="shared" si="13"/>
        <v>0</v>
      </c>
      <c r="F34" s="622">
        <f t="shared" si="13"/>
        <v>314144.04630243778</v>
      </c>
      <c r="G34" s="622">
        <f t="shared" si="13"/>
        <v>266700</v>
      </c>
      <c r="H34" s="615">
        <v>1.4</v>
      </c>
      <c r="I34" s="616">
        <f>(F34+G34)*H34</f>
        <v>813181.6648234129</v>
      </c>
      <c r="J34" s="622" t="b">
        <f t="shared" ref="J34:Q34" si="14">J6</f>
        <v>0</v>
      </c>
      <c r="K34" s="622" t="b">
        <f t="shared" si="14"/>
        <v>0</v>
      </c>
      <c r="L34" s="622" t="b">
        <f t="shared" si="14"/>
        <v>0</v>
      </c>
      <c r="M34" s="622">
        <f t="shared" si="14"/>
        <v>813182.08456070966</v>
      </c>
      <c r="N34" s="622" t="b">
        <f t="shared" si="14"/>
        <v>0</v>
      </c>
      <c r="O34" s="622" t="b">
        <f t="shared" si="14"/>
        <v>0</v>
      </c>
      <c r="P34" s="622" t="b">
        <f t="shared" si="14"/>
        <v>0</v>
      </c>
      <c r="Q34" s="622">
        <f t="shared" si="14"/>
        <v>406591.04228035483</v>
      </c>
    </row>
    <row r="38" spans="2:17">
      <c r="C38" s="793"/>
      <c r="D38" s="793"/>
      <c r="E38" s="793"/>
      <c r="F38" s="793"/>
      <c r="G38" s="793"/>
      <c r="H38" s="793"/>
      <c r="I38" s="793"/>
      <c r="J38" s="793"/>
      <c r="K38" s="793"/>
      <c r="L38" s="793"/>
      <c r="M38" s="793"/>
      <c r="N38" s="793"/>
      <c r="O38" s="793"/>
      <c r="P38" s="793"/>
      <c r="Q38" s="793"/>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53"/>
  <sheetViews>
    <sheetView zoomScale="80" zoomScaleNormal="80" workbookViewId="0">
      <pane xSplit="1" ySplit="5" topLeftCell="B6" activePane="bottomRight" state="frozen"/>
      <selection activeCell="E6" sqref="E6"/>
      <selection pane="topRight" activeCell="E6" sqref="E6"/>
      <selection pane="bottomLeft" activeCell="E6" sqref="E6"/>
      <selection pane="bottomRight" activeCell="B21" sqref="B21"/>
    </sheetView>
  </sheetViews>
  <sheetFormatPr defaultRowHeight="15.75"/>
  <cols>
    <col min="1" max="1" width="9.5703125" style="18" bestFit="1" customWidth="1"/>
    <col min="2" max="2" width="88.42578125" style="15" customWidth="1"/>
    <col min="3" max="3" width="17.7109375" style="15" customWidth="1"/>
    <col min="4" max="7" width="12.85546875" style="2" customWidth="1"/>
    <col min="8" max="9" width="6.85546875" customWidth="1"/>
    <col min="10" max="10" width="13" style="632" bestFit="1" customWidth="1"/>
    <col min="11" max="14" width="9.140625" style="632"/>
    <col min="16" max="16" width="12.42578125" bestFit="1" customWidth="1"/>
  </cols>
  <sheetData>
    <row r="1" spans="1:19">
      <c r="A1" s="16" t="s">
        <v>97</v>
      </c>
      <c r="B1" s="236" t="str">
        <f>Info!C2</f>
        <v>სს "ხალიკ ბანკი საქართველო"</v>
      </c>
    </row>
    <row r="2" spans="1:19">
      <c r="A2" s="16" t="s">
        <v>98</v>
      </c>
      <c r="B2" s="265">
        <v>45747</v>
      </c>
      <c r="C2" s="27"/>
      <c r="D2" s="17"/>
      <c r="E2" s="17"/>
      <c r="F2" s="17"/>
      <c r="G2" s="17"/>
      <c r="H2" s="1"/>
    </row>
    <row r="3" spans="1:19" ht="16.5" thickBot="1">
      <c r="A3" s="16"/>
      <c r="C3" s="27"/>
      <c r="D3" s="17"/>
      <c r="E3" s="17"/>
      <c r="F3" s="17"/>
      <c r="G3" s="17"/>
      <c r="H3" s="1"/>
    </row>
    <row r="4" spans="1:19" ht="15" customHeight="1" thickBot="1">
      <c r="A4" s="38" t="s">
        <v>241</v>
      </c>
      <c r="B4" s="121" t="s">
        <v>128</v>
      </c>
      <c r="C4" s="122"/>
      <c r="D4" s="798" t="s">
        <v>904</v>
      </c>
      <c r="E4" s="799"/>
      <c r="F4" s="799"/>
      <c r="G4" s="800"/>
      <c r="H4" s="1"/>
    </row>
    <row r="5" spans="1:19" ht="15">
      <c r="A5" s="156" t="s">
        <v>25</v>
      </c>
      <c r="B5" s="157"/>
      <c r="C5" s="254" t="str">
        <f>INT((MONTH($B$2))/3)&amp;"Q"&amp;"-"&amp;YEAR($B$2)</f>
        <v>1Q-2025</v>
      </c>
      <c r="D5" s="254" t="str">
        <f>IF(INT(MONTH($B$2))=3, "4"&amp;"Q"&amp;"-"&amp;YEAR($B$2)-1, IF(INT(MONTH($B$2))=6, "1"&amp;"Q"&amp;"-"&amp;YEAR($B$2), IF(INT(MONTH($B$2))=9, "2"&amp;"Q"&amp;"-"&amp;YEAR($B$2),IF(INT(MONTH($B$2))=12, "3"&amp;"Q"&amp;"-"&amp;YEAR($B$2), 0))))</f>
        <v>4Q-2024</v>
      </c>
      <c r="E5" s="254" t="str">
        <f>IF(INT(MONTH($B$2))=3, "3"&amp;"Q"&amp;"-"&amp;YEAR($B$2)-1, IF(INT(MONTH($B$2))=6, "4"&amp;"Q"&amp;"-"&amp;YEAR($B$2)-1, IF(INT(MONTH($B$2))=9, "1"&amp;"Q"&amp;"-"&amp;YEAR($B$2),IF(INT(MONTH($B$2))=12, "2"&amp;"Q"&amp;"-"&amp;YEAR($B$2), 0))))</f>
        <v>3Q-2024</v>
      </c>
      <c r="F5" s="254" t="str">
        <f>IF(INT(MONTH($B$2))=3, "2"&amp;"Q"&amp;"-"&amp;YEAR($B$2)-1, IF(INT(MONTH($B$2))=6, "3"&amp;"Q"&amp;"-"&amp;YEAR($B$2)-1, IF(INT(MONTH($B$2))=9, "4"&amp;"Q"&amp;"-"&amp;YEAR($B$2)-1,IF(INT(MONTH($B$2))=12, "1"&amp;"Q"&amp;"-"&amp;YEAR($B$2), 0))))</f>
        <v>2Q-2024</v>
      </c>
      <c r="G5" s="255" t="str">
        <f>IF(INT(MONTH($B$2))=3, "1"&amp;"Q"&amp;"-"&amp;YEAR($B$2)-1, IF(INT(MONTH($B$2))=6, "2"&amp;"Q"&amp;"-"&amp;YEAR($B$2)-1, IF(INT(MONTH($B$2))=9, "3"&amp;"Q"&amp;"-"&amp;YEAR($B$2)-1,IF(INT(MONTH($B$2))=12, "4"&amp;"Q"&amp;"-"&amp;YEAR($B$2)-1, 0))))</f>
        <v>1Q-2024</v>
      </c>
    </row>
    <row r="6" spans="1:19" ht="15">
      <c r="A6" s="256"/>
      <c r="B6" s="257" t="s">
        <v>95</v>
      </c>
      <c r="C6" s="158"/>
      <c r="D6" s="158"/>
      <c r="E6" s="158"/>
      <c r="F6" s="158"/>
      <c r="G6" s="159"/>
    </row>
    <row r="7" spans="1:19" ht="15">
      <c r="A7" s="256"/>
      <c r="B7" s="258" t="s">
        <v>99</v>
      </c>
      <c r="C7" s="158"/>
      <c r="D7" s="158"/>
      <c r="E7" s="158"/>
      <c r="F7" s="158"/>
      <c r="G7" s="159"/>
    </row>
    <row r="8" spans="1:19" ht="15">
      <c r="A8" s="241">
        <v>1</v>
      </c>
      <c r="B8" s="242" t="s">
        <v>22</v>
      </c>
      <c r="C8" s="259">
        <v>191528711.13</v>
      </c>
      <c r="D8" s="259">
        <v>187615342.11999995</v>
      </c>
      <c r="E8" s="259">
        <v>182283199.15451092</v>
      </c>
      <c r="F8" s="259">
        <v>178343668.34</v>
      </c>
      <c r="G8" s="259">
        <v>172773200.33795455</v>
      </c>
      <c r="O8" s="629"/>
    </row>
    <row r="9" spans="1:19" ht="15">
      <c r="A9" s="241">
        <v>2</v>
      </c>
      <c r="B9" s="242" t="s">
        <v>75</v>
      </c>
      <c r="C9" s="259">
        <v>251528711.13</v>
      </c>
      <c r="D9" s="259">
        <v>247615342.11999995</v>
      </c>
      <c r="E9" s="259">
        <v>242283199.15451092</v>
      </c>
      <c r="F9" s="259">
        <v>238343668.34</v>
      </c>
      <c r="G9" s="259">
        <v>232773200.33795455</v>
      </c>
    </row>
    <row r="10" spans="1:19" ht="15">
      <c r="A10" s="241">
        <v>3</v>
      </c>
      <c r="B10" s="242" t="s">
        <v>74</v>
      </c>
      <c r="C10" s="259">
        <v>268176096.10799998</v>
      </c>
      <c r="D10" s="259">
        <v>264500349.21999994</v>
      </c>
      <c r="E10" s="259">
        <v>258702344.65451092</v>
      </c>
      <c r="F10" s="259">
        <v>260880670.34</v>
      </c>
      <c r="G10" s="259">
        <v>254392201.64195454</v>
      </c>
    </row>
    <row r="11" spans="1:19" ht="15">
      <c r="A11" s="241">
        <v>4</v>
      </c>
      <c r="B11" s="242" t="s">
        <v>414</v>
      </c>
      <c r="C11" s="259">
        <v>165281457.21899039</v>
      </c>
      <c r="D11" s="259">
        <v>148940652.54227725</v>
      </c>
      <c r="E11" s="259">
        <v>143582039.61301699</v>
      </c>
      <c r="F11" s="259">
        <v>139924324.3964954</v>
      </c>
      <c r="G11" s="259">
        <v>133292916.07776003</v>
      </c>
    </row>
    <row r="12" spans="1:19" ht="15">
      <c r="A12" s="241">
        <v>5</v>
      </c>
      <c r="B12" s="242" t="s">
        <v>415</v>
      </c>
      <c r="C12" s="259">
        <v>198193769.27744797</v>
      </c>
      <c r="D12" s="259">
        <v>178634249.42599797</v>
      </c>
      <c r="E12" s="259">
        <v>172227436.38498771</v>
      </c>
      <c r="F12" s="259">
        <v>167991133.02016294</v>
      </c>
      <c r="G12" s="259">
        <v>160394175.16831201</v>
      </c>
      <c r="S12" s="795"/>
    </row>
    <row r="13" spans="1:19" ht="15">
      <c r="A13" s="241">
        <v>6</v>
      </c>
      <c r="B13" s="242" t="s">
        <v>416</v>
      </c>
      <c r="C13" s="259">
        <v>241775994.99044442</v>
      </c>
      <c r="D13" s="259">
        <v>217951802.38320008</v>
      </c>
      <c r="E13" s="259">
        <v>210147761.5520854</v>
      </c>
      <c r="F13" s="259">
        <v>205146218.74958161</v>
      </c>
      <c r="G13" s="259">
        <v>196269399.85519204</v>
      </c>
    </row>
    <row r="14" spans="1:19" ht="15">
      <c r="A14" s="256"/>
      <c r="B14" s="257" t="s">
        <v>418</v>
      </c>
      <c r="C14" s="158"/>
      <c r="D14" s="158"/>
      <c r="E14" s="158"/>
      <c r="F14" s="158"/>
      <c r="G14" s="159"/>
    </row>
    <row r="15" spans="1:19" ht="21.95" customHeight="1">
      <c r="A15" s="241">
        <v>7</v>
      </c>
      <c r="B15" s="242" t="s">
        <v>417</v>
      </c>
      <c r="C15" s="259">
        <v>1050897417.0986203</v>
      </c>
      <c r="D15" s="259">
        <v>938716818.76427233</v>
      </c>
      <c r="E15" s="259">
        <v>870251775.11749721</v>
      </c>
      <c r="F15" s="259">
        <v>855282653.45323122</v>
      </c>
      <c r="G15" s="259">
        <v>819558357.38411307</v>
      </c>
      <c r="P15" s="794"/>
    </row>
    <row r="16" spans="1:19" ht="15">
      <c r="A16" s="256"/>
      <c r="B16" s="257" t="s">
        <v>421</v>
      </c>
      <c r="C16" s="158"/>
      <c r="D16" s="158"/>
      <c r="E16" s="158"/>
      <c r="F16" s="158"/>
      <c r="G16" s="159"/>
    </row>
    <row r="17" spans="1:16" s="3" customFormat="1" ht="15">
      <c r="A17" s="241"/>
      <c r="B17" s="258" t="s">
        <v>967</v>
      </c>
      <c r="C17" s="158"/>
      <c r="D17" s="158"/>
      <c r="E17" s="158"/>
      <c r="F17" s="158"/>
      <c r="G17" s="159"/>
      <c r="I17"/>
      <c r="J17" s="632"/>
      <c r="K17" s="632"/>
      <c r="L17" s="632"/>
      <c r="M17" s="632"/>
      <c r="N17" s="632"/>
    </row>
    <row r="18" spans="1:16" ht="15">
      <c r="A18" s="240">
        <v>8</v>
      </c>
      <c r="B18" s="260" t="s">
        <v>412</v>
      </c>
      <c r="C18" s="623">
        <v>0.18225252818565657</v>
      </c>
      <c r="D18" s="623">
        <v>0.19986362060389729</v>
      </c>
      <c r="E18" s="623">
        <v>0.20946030145115177</v>
      </c>
      <c r="F18" s="623">
        <v>0.20852015134404014</v>
      </c>
      <c r="G18" s="624">
        <v>0.2108125660379041</v>
      </c>
      <c r="P18" s="795"/>
    </row>
    <row r="19" spans="1:16" ht="15" customHeight="1">
      <c r="A19" s="240">
        <v>9</v>
      </c>
      <c r="B19" s="260" t="s">
        <v>411</v>
      </c>
      <c r="C19" s="623">
        <v>0.23934658800897554</v>
      </c>
      <c r="D19" s="623">
        <v>0.26378066012065388</v>
      </c>
      <c r="E19" s="623">
        <v>0.27840586607456103</v>
      </c>
      <c r="F19" s="623">
        <v>0.27867239839096442</v>
      </c>
      <c r="G19" s="624">
        <v>0.28402272790058036</v>
      </c>
    </row>
    <row r="20" spans="1:16" ht="15">
      <c r="A20" s="240">
        <v>10</v>
      </c>
      <c r="B20" s="260" t="s">
        <v>413</v>
      </c>
      <c r="C20" s="623">
        <v>0.25518770123957141</v>
      </c>
      <c r="D20" s="623">
        <v>0.28176798788817742</v>
      </c>
      <c r="E20" s="623">
        <v>0.29727298702675115</v>
      </c>
      <c r="F20" s="623">
        <v>0.30502275392431488</v>
      </c>
      <c r="G20" s="624">
        <v>0.31040157098016785</v>
      </c>
    </row>
    <row r="21" spans="1:16" ht="15">
      <c r="A21" s="240">
        <v>11</v>
      </c>
      <c r="B21" s="242" t="s">
        <v>414</v>
      </c>
      <c r="C21" s="623">
        <v>0.15727649010243949</v>
      </c>
      <c r="D21" s="623">
        <v>0.15866409290327071</v>
      </c>
      <c r="E21" s="623">
        <v>0.16498907984833611</v>
      </c>
      <c r="F21" s="623">
        <v>0.16360009621561533</v>
      </c>
      <c r="G21" s="624">
        <v>0.16263993268668225</v>
      </c>
    </row>
    <row r="22" spans="1:16" ht="15">
      <c r="A22" s="240">
        <v>12</v>
      </c>
      <c r="B22" s="242" t="s">
        <v>415</v>
      </c>
      <c r="C22" s="623">
        <v>0.18859478199559482</v>
      </c>
      <c r="D22" s="623">
        <v>0.19029620632679434</v>
      </c>
      <c r="E22" s="623">
        <v>0.19790529742008789</v>
      </c>
      <c r="F22" s="623">
        <v>0.19641592442205316</v>
      </c>
      <c r="G22" s="624">
        <v>0.19570805876504288</v>
      </c>
    </row>
    <row r="23" spans="1:16" ht="15">
      <c r="A23" s="240">
        <v>13</v>
      </c>
      <c r="B23" s="242" t="s">
        <v>416</v>
      </c>
      <c r="C23" s="623">
        <v>0.23006621869711497</v>
      </c>
      <c r="D23" s="623">
        <v>0.23218056609458859</v>
      </c>
      <c r="E23" s="623">
        <v>0.24147926790923496</v>
      </c>
      <c r="F23" s="623">
        <v>0.2398578036410503</v>
      </c>
      <c r="G23" s="624">
        <v>0.23948190886814896</v>
      </c>
    </row>
    <row r="24" spans="1:16" ht="25.5">
      <c r="A24" s="256"/>
      <c r="B24" s="257" t="s">
        <v>952</v>
      </c>
      <c r="C24" s="158"/>
      <c r="D24" s="158"/>
      <c r="E24" s="158"/>
      <c r="F24" s="158"/>
      <c r="G24" s="159"/>
    </row>
    <row r="25" spans="1:16" ht="25.5">
      <c r="A25" s="240">
        <v>14</v>
      </c>
      <c r="B25" s="260" t="s">
        <v>953</v>
      </c>
      <c r="C25" s="266"/>
      <c r="D25" s="267"/>
      <c r="E25" s="267"/>
      <c r="F25" s="267"/>
      <c r="G25" s="268"/>
    </row>
    <row r="26" spans="1:16" ht="15">
      <c r="A26" s="256"/>
      <c r="B26" s="257" t="s">
        <v>6</v>
      </c>
      <c r="C26" s="158"/>
      <c r="D26" s="158"/>
      <c r="E26" s="158"/>
      <c r="F26" s="158"/>
      <c r="G26" s="159"/>
    </row>
    <row r="27" spans="1:16" ht="15" customHeight="1">
      <c r="A27" s="261">
        <v>15</v>
      </c>
      <c r="B27" s="262" t="s">
        <v>7</v>
      </c>
      <c r="C27" s="623">
        <v>7.989815947285879E-2</v>
      </c>
      <c r="D27" s="623">
        <v>8.2444940816057063E-2</v>
      </c>
      <c r="E27" s="623">
        <v>8.2357592590276626E-2</v>
      </c>
      <c r="F27" s="623">
        <v>8.3619924787682445E-2</v>
      </c>
      <c r="G27" s="623">
        <v>8.2525892608179274E-2</v>
      </c>
    </row>
    <row r="28" spans="1:16" ht="15">
      <c r="A28" s="261">
        <v>16</v>
      </c>
      <c r="B28" s="262" t="s">
        <v>8</v>
      </c>
      <c r="C28" s="623">
        <v>3.4758727629522375E-2</v>
      </c>
      <c r="D28" s="623">
        <v>3.7454046839104617E-2</v>
      </c>
      <c r="E28" s="623">
        <v>3.7442152962416736E-2</v>
      </c>
      <c r="F28" s="623">
        <v>3.6504743561233302E-2</v>
      </c>
      <c r="G28" s="623">
        <v>3.5775766471879321E-2</v>
      </c>
    </row>
    <row r="29" spans="1:16" ht="15">
      <c r="A29" s="261">
        <v>17</v>
      </c>
      <c r="B29" s="262" t="s">
        <v>9</v>
      </c>
      <c r="C29" s="623">
        <v>1.990518389327665E-2</v>
      </c>
      <c r="D29" s="623">
        <v>2.3465587519219809E-2</v>
      </c>
      <c r="E29" s="623">
        <v>2.1031233436464371E-2</v>
      </c>
      <c r="F29" s="623">
        <v>2.3454247897673319E-2</v>
      </c>
      <c r="G29" s="623">
        <v>2.5001226428752854E-2</v>
      </c>
    </row>
    <row r="30" spans="1:16" ht="15">
      <c r="A30" s="261">
        <v>18</v>
      </c>
      <c r="B30" s="262" t="s">
        <v>129</v>
      </c>
      <c r="C30" s="623">
        <v>4.5139431843336422E-2</v>
      </c>
      <c r="D30" s="623">
        <v>4.4990893976952447E-2</v>
      </c>
      <c r="E30" s="623">
        <v>4.4915439627859897E-2</v>
      </c>
      <c r="F30" s="623">
        <v>4.7115181226449143E-2</v>
      </c>
      <c r="G30" s="623">
        <v>4.6750126136299953E-2</v>
      </c>
    </row>
    <row r="31" spans="1:16" ht="15">
      <c r="A31" s="261">
        <v>19</v>
      </c>
      <c r="B31" s="262" t="s">
        <v>10</v>
      </c>
      <c r="C31" s="623">
        <v>1.5561487910713222E-2</v>
      </c>
      <c r="D31" s="623">
        <v>2.2725091333096963E-2</v>
      </c>
      <c r="E31" s="623">
        <v>2.1966204366543358E-2</v>
      </c>
      <c r="F31" s="623">
        <v>2.3879446448601557E-2</v>
      </c>
      <c r="G31" s="623">
        <v>2.3005112415638605E-2</v>
      </c>
    </row>
    <row r="32" spans="1:16" ht="15">
      <c r="A32" s="261">
        <v>20</v>
      </c>
      <c r="B32" s="262" t="s">
        <v>11</v>
      </c>
      <c r="C32" s="623">
        <v>5.9942483935574505E-2</v>
      </c>
      <c r="D32" s="623">
        <v>8.4335732514866507E-2</v>
      </c>
      <c r="E32" s="623">
        <v>8.0761357852297808E-2</v>
      </c>
      <c r="F32" s="623">
        <v>8.8178307458519081E-2</v>
      </c>
      <c r="G32" s="623">
        <v>8.5297412824139246E-2</v>
      </c>
    </row>
    <row r="33" spans="1:7" ht="15">
      <c r="A33" s="256"/>
      <c r="B33" s="257" t="s">
        <v>12</v>
      </c>
      <c r="C33" s="158"/>
      <c r="D33" s="158"/>
      <c r="E33" s="158"/>
      <c r="F33" s="158"/>
      <c r="G33" s="159"/>
    </row>
    <row r="34" spans="1:7" ht="15">
      <c r="A34" s="261">
        <v>21</v>
      </c>
      <c r="B34" s="262" t="s">
        <v>13</v>
      </c>
      <c r="C34" s="625">
        <v>9.4869757628091952E-2</v>
      </c>
      <c r="D34" s="625">
        <v>0.10671819817327166</v>
      </c>
      <c r="E34" s="625">
        <v>0.11854930093219589</v>
      </c>
      <c r="F34" s="625">
        <v>0.11447134586708915</v>
      </c>
      <c r="G34" s="625">
        <v>0.11187667631866598</v>
      </c>
    </row>
    <row r="35" spans="1:7" ht="15" customHeight="1">
      <c r="A35" s="261">
        <v>22</v>
      </c>
      <c r="B35" s="262" t="s">
        <v>917</v>
      </c>
      <c r="C35" s="625">
        <v>2.0899353293795764E-2</v>
      </c>
      <c r="D35" s="625">
        <v>2.2416846488918247E-2</v>
      </c>
      <c r="E35" s="625">
        <v>2.4764795373588378E-2</v>
      </c>
      <c r="F35" s="625">
        <v>2.6025098779471831E-2</v>
      </c>
      <c r="G35" s="625">
        <v>2.7828956664933964E-2</v>
      </c>
    </row>
    <row r="36" spans="1:7" ht="15">
      <c r="A36" s="261">
        <v>23</v>
      </c>
      <c r="B36" s="262" t="s">
        <v>14</v>
      </c>
      <c r="C36" s="625">
        <v>0.63522469104504686</v>
      </c>
      <c r="D36" s="625">
        <v>0.64727003658067184</v>
      </c>
      <c r="E36" s="625">
        <v>0.7044325498782873</v>
      </c>
      <c r="F36" s="625">
        <v>0.71536641855479177</v>
      </c>
      <c r="G36" s="625">
        <v>0.72729851139605273</v>
      </c>
    </row>
    <row r="37" spans="1:7" ht="15" customHeight="1">
      <c r="A37" s="261">
        <v>24</v>
      </c>
      <c r="B37" s="262" t="s">
        <v>15</v>
      </c>
      <c r="C37" s="625">
        <v>0.64169180382489255</v>
      </c>
      <c r="D37" s="625">
        <v>0.64582752454338788</v>
      </c>
      <c r="E37" s="625">
        <v>0.66841919376759351</v>
      </c>
      <c r="F37" s="625">
        <v>0.67123805995959629</v>
      </c>
      <c r="G37" s="625">
        <v>0.65763293036631831</v>
      </c>
    </row>
    <row r="38" spans="1:7" ht="15">
      <c r="A38" s="261">
        <v>25</v>
      </c>
      <c r="B38" s="262" t="s">
        <v>16</v>
      </c>
      <c r="C38" s="625">
        <v>0.23936957800743602</v>
      </c>
      <c r="D38" s="625">
        <v>6.8697513185488765E-2</v>
      </c>
      <c r="E38" s="625">
        <v>0.11865035628450096</v>
      </c>
      <c r="F38" s="625">
        <v>0.10224298916399892</v>
      </c>
      <c r="G38" s="625">
        <v>0.11342719238222539</v>
      </c>
    </row>
    <row r="39" spans="1:7" ht="15" customHeight="1">
      <c r="A39" s="256"/>
      <c r="B39" s="257" t="s">
        <v>17</v>
      </c>
      <c r="C39" s="158"/>
      <c r="D39" s="158"/>
      <c r="E39" s="158"/>
      <c r="F39" s="158"/>
      <c r="G39" s="159"/>
    </row>
    <row r="40" spans="1:7" ht="15" customHeight="1">
      <c r="A40" s="261">
        <v>26</v>
      </c>
      <c r="B40" s="262" t="s">
        <v>18</v>
      </c>
      <c r="C40" s="625">
        <v>0.13694181696876601</v>
      </c>
      <c r="D40" s="625">
        <v>0.12710861481850386</v>
      </c>
      <c r="E40" s="625">
        <v>0.16616302424494248</v>
      </c>
      <c r="F40" s="625">
        <v>0.18649781709149424</v>
      </c>
      <c r="G40" s="625">
        <v>0.17566284822813322</v>
      </c>
    </row>
    <row r="41" spans="1:7" ht="15" customHeight="1">
      <c r="A41" s="261">
        <v>27</v>
      </c>
      <c r="B41" s="262" t="s">
        <v>19</v>
      </c>
      <c r="C41" s="625">
        <v>0.83700561884191926</v>
      </c>
      <c r="D41" s="625">
        <v>0.83263946237678677</v>
      </c>
      <c r="E41" s="625">
        <v>0.80928626906809398</v>
      </c>
      <c r="F41" s="625">
        <v>0.81224445482787488</v>
      </c>
      <c r="G41" s="625">
        <v>0.82294881618076454</v>
      </c>
    </row>
    <row r="42" spans="1:7" ht="15" customHeight="1">
      <c r="A42" s="261">
        <v>28</v>
      </c>
      <c r="B42" s="263" t="s">
        <v>20</v>
      </c>
      <c r="C42" s="625">
        <v>6.9166135587284419E-2</v>
      </c>
      <c r="D42" s="625">
        <v>8.0403558206951151E-2</v>
      </c>
      <c r="E42" s="625">
        <v>8.027679443413463E-2</v>
      </c>
      <c r="F42" s="625">
        <v>8.5462898938072226E-2</v>
      </c>
      <c r="G42" s="625">
        <v>7.2200659272914872E-2</v>
      </c>
    </row>
    <row r="43" spans="1:7" ht="15" customHeight="1">
      <c r="A43" s="264"/>
      <c r="B43" s="257" t="s">
        <v>344</v>
      </c>
      <c r="C43" s="158"/>
      <c r="D43" s="158"/>
      <c r="E43" s="158"/>
      <c r="F43" s="158"/>
      <c r="G43" s="159"/>
    </row>
    <row r="44" spans="1:7" ht="15" customHeight="1">
      <c r="A44" s="261">
        <v>29</v>
      </c>
      <c r="B44" s="299" t="s">
        <v>328</v>
      </c>
      <c r="C44" s="263">
        <v>131911617.78762712</v>
      </c>
      <c r="D44" s="263">
        <v>142842729.54106063</v>
      </c>
      <c r="E44" s="263">
        <v>152194303.28530306</v>
      </c>
      <c r="F44" s="263">
        <v>156344789.53587165</v>
      </c>
      <c r="G44" s="263">
        <v>145279902.83064514</v>
      </c>
    </row>
    <row r="45" spans="1:7" ht="15">
      <c r="A45" s="261">
        <v>30</v>
      </c>
      <c r="B45" s="262" t="s">
        <v>329</v>
      </c>
      <c r="C45" s="263">
        <v>95686615.60992004</v>
      </c>
      <c r="D45" s="263">
        <v>91800935.424394786</v>
      </c>
      <c r="E45" s="263">
        <v>79189921.501142249</v>
      </c>
      <c r="F45" s="263">
        <v>77842734.023524895</v>
      </c>
      <c r="G45" s="263">
        <v>76858391.632571444</v>
      </c>
    </row>
    <row r="46" spans="1:7" ht="15">
      <c r="A46" s="296">
        <v>31</v>
      </c>
      <c r="B46" s="297" t="s">
        <v>327</v>
      </c>
      <c r="C46" s="625">
        <v>1.3785796158303205</v>
      </c>
      <c r="D46" s="625">
        <v>1.5560051635715926</v>
      </c>
      <c r="E46" s="625">
        <v>1.921889811231948</v>
      </c>
      <c r="F46" s="625">
        <v>2.0084699169048021</v>
      </c>
      <c r="G46" s="625">
        <v>1.8902282463204405</v>
      </c>
    </row>
    <row r="47" spans="1:7" ht="15">
      <c r="A47" s="296"/>
      <c r="B47" s="257" t="s">
        <v>422</v>
      </c>
      <c r="C47" s="158"/>
      <c r="D47" s="158"/>
      <c r="E47" s="158"/>
      <c r="F47" s="158"/>
      <c r="G47" s="159"/>
    </row>
    <row r="48" spans="1:7" ht="15">
      <c r="A48" s="296">
        <v>32</v>
      </c>
      <c r="B48" s="297" t="s">
        <v>429</v>
      </c>
      <c r="C48" s="298">
        <v>833593188.04699993</v>
      </c>
      <c r="D48" s="298">
        <v>789512210.15050006</v>
      </c>
      <c r="E48" s="298">
        <v>760879013.54322398</v>
      </c>
      <c r="F48" s="298">
        <v>757366955.61842501</v>
      </c>
      <c r="G48" s="298">
        <v>756453741.06238019</v>
      </c>
    </row>
    <row r="49" spans="1:7" ht="15">
      <c r="A49" s="296">
        <v>33</v>
      </c>
      <c r="B49" s="297" t="s">
        <v>442</v>
      </c>
      <c r="C49" s="298">
        <v>695399459.45032656</v>
      </c>
      <c r="D49" s="298">
        <v>643301886.40562534</v>
      </c>
      <c r="E49" s="298">
        <v>618875991.44963336</v>
      </c>
      <c r="F49" s="298">
        <v>607230507.23608875</v>
      </c>
      <c r="G49" s="298">
        <v>582628263.46379697</v>
      </c>
    </row>
    <row r="50" spans="1:7" thickBot="1">
      <c r="A50" s="69">
        <v>34</v>
      </c>
      <c r="B50" s="144" t="s">
        <v>456</v>
      </c>
      <c r="C50" s="626">
        <v>1.1987256773335826</v>
      </c>
      <c r="D50" s="626">
        <v>1.2272810430602155</v>
      </c>
      <c r="E50" s="626">
        <v>1.2294531118600476</v>
      </c>
      <c r="F50" s="626">
        <v>1.2472478681377643</v>
      </c>
      <c r="G50" s="626">
        <v>1.2983471425934081</v>
      </c>
    </row>
    <row r="51" spans="1:7">
      <c r="A51" s="19"/>
    </row>
    <row r="52" spans="1:7">
      <c r="B52" s="22"/>
    </row>
    <row r="53" spans="1:7" ht="65.25">
      <c r="B53" s="197" t="s">
        <v>343</v>
      </c>
      <c r="D53" s="179"/>
      <c r="E53" s="179"/>
      <c r="F53" s="179"/>
      <c r="G53" s="179"/>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9"/>
  <sheetViews>
    <sheetView zoomScale="80" zoomScaleNormal="80" workbookViewId="0">
      <selection activeCell="B1" sqref="B1"/>
    </sheetView>
  </sheetViews>
  <sheetFormatPr defaultRowHeight="15"/>
  <cols>
    <col min="1" max="1" width="11.42578125" customWidth="1"/>
    <col min="2" max="2" width="76.85546875" style="4" customWidth="1"/>
    <col min="3" max="3" width="22.85546875" customWidth="1"/>
    <col min="5" max="5" width="22.7109375" customWidth="1"/>
  </cols>
  <sheetData>
    <row r="1" spans="1:3">
      <c r="A1" s="179" t="s">
        <v>97</v>
      </c>
      <c r="B1" s="989" t="str">
        <f>'1. key ratios'!B1</f>
        <v>სს "ხალიკ ბანკი საქართველო"</v>
      </c>
    </row>
    <row r="2" spans="1:3">
      <c r="A2" s="179" t="s">
        <v>98</v>
      </c>
      <c r="B2" s="265">
        <f>'1. key ratios'!B2</f>
        <v>45747</v>
      </c>
    </row>
    <row r="3" spans="1:3">
      <c r="A3" s="179"/>
      <c r="B3"/>
    </row>
    <row r="4" spans="1:3">
      <c r="A4" s="179" t="s">
        <v>406</v>
      </c>
      <c r="B4" t="s">
        <v>375</v>
      </c>
    </row>
    <row r="5" spans="1:3">
      <c r="A5" s="582"/>
      <c r="B5" s="582" t="s">
        <v>376</v>
      </c>
      <c r="C5" s="583"/>
    </row>
    <row r="6" spans="1:3">
      <c r="A6" s="584">
        <v>1</v>
      </c>
      <c r="B6" s="585" t="s">
        <v>376</v>
      </c>
      <c r="C6" s="586">
        <v>1033161176.9396998</v>
      </c>
    </row>
    <row r="7" spans="1:3">
      <c r="A7" s="584">
        <v>2</v>
      </c>
      <c r="B7" s="585" t="s">
        <v>377</v>
      </c>
      <c r="C7" s="586">
        <v>-7861151.8099999987</v>
      </c>
    </row>
    <row r="8" spans="1:3">
      <c r="A8" s="587">
        <v>3</v>
      </c>
      <c r="B8" s="588" t="s">
        <v>378</v>
      </c>
      <c r="C8" s="589">
        <f>C6+C7</f>
        <v>1025300025.1296998</v>
      </c>
    </row>
    <row r="9" spans="1:3">
      <c r="A9" s="590"/>
      <c r="B9" s="590" t="s">
        <v>379</v>
      </c>
      <c r="C9" s="591"/>
    </row>
    <row r="10" spans="1:3">
      <c r="A10" s="592">
        <v>4</v>
      </c>
      <c r="B10" s="593" t="s">
        <v>380</v>
      </c>
      <c r="C10" s="586">
        <f>'15. CCR'!F34</f>
        <v>314144.04630243778</v>
      </c>
    </row>
    <row r="11" spans="1:3">
      <c r="A11" s="592">
        <v>5</v>
      </c>
      <c r="B11" s="594" t="s">
        <v>381</v>
      </c>
      <c r="C11" s="586">
        <f>'15. CCR'!G34</f>
        <v>266700</v>
      </c>
    </row>
    <row r="12" spans="1:3">
      <c r="A12" s="592">
        <v>6</v>
      </c>
      <c r="B12" s="595" t="s">
        <v>979</v>
      </c>
      <c r="C12" s="589">
        <f>'15. CCR'!I34</f>
        <v>813181.6648234129</v>
      </c>
    </row>
    <row r="13" spans="1:3">
      <c r="A13" s="596">
        <v>7</v>
      </c>
      <c r="B13" s="597" t="s">
        <v>382</v>
      </c>
      <c r="C13" s="586" t="b">
        <f>'15. CCR'!E34</f>
        <v>0</v>
      </c>
    </row>
    <row r="14" spans="1:3">
      <c r="A14" s="598">
        <v>8</v>
      </c>
      <c r="B14" s="599" t="s">
        <v>383</v>
      </c>
      <c r="C14" s="589">
        <f>C12</f>
        <v>813181.6648234129</v>
      </c>
    </row>
    <row r="15" spans="1:3">
      <c r="A15" s="590"/>
      <c r="B15" s="590" t="s">
        <v>384</v>
      </c>
      <c r="C15" s="600"/>
    </row>
    <row r="16" spans="1:3">
      <c r="A16" s="596">
        <v>9</v>
      </c>
      <c r="B16" s="601" t="s">
        <v>385</v>
      </c>
      <c r="C16" s="586">
        <v>0</v>
      </c>
    </row>
    <row r="17" spans="1:3">
      <c r="A17" s="592">
        <v>10</v>
      </c>
      <c r="B17" s="585" t="s">
        <v>386</v>
      </c>
      <c r="C17" s="586">
        <v>0</v>
      </c>
    </row>
    <row r="18" spans="1:3">
      <c r="A18" s="592">
        <v>11</v>
      </c>
      <c r="B18" s="585" t="s">
        <v>387</v>
      </c>
      <c r="C18" s="586">
        <v>0</v>
      </c>
    </row>
    <row r="19" spans="1:3" ht="24">
      <c r="A19" s="596">
        <v>12</v>
      </c>
      <c r="B19" s="601" t="s">
        <v>388</v>
      </c>
      <c r="C19" s="586">
        <v>0</v>
      </c>
    </row>
    <row r="20" spans="1:3">
      <c r="A20" s="596">
        <v>13</v>
      </c>
      <c r="B20" s="601" t="s">
        <v>389</v>
      </c>
      <c r="C20" s="586">
        <v>0</v>
      </c>
    </row>
    <row r="21" spans="1:3">
      <c r="A21" s="596">
        <v>14</v>
      </c>
      <c r="B21" s="585" t="s">
        <v>390</v>
      </c>
      <c r="C21" s="586">
        <v>0</v>
      </c>
    </row>
    <row r="22" spans="1:3">
      <c r="A22" s="598">
        <v>15</v>
      </c>
      <c r="B22" s="599" t="s">
        <v>391</v>
      </c>
      <c r="C22" s="589">
        <f>SUM(C16:C21)</f>
        <v>0</v>
      </c>
    </row>
    <row r="23" spans="1:3">
      <c r="A23" s="590"/>
      <c r="B23" s="590" t="s">
        <v>392</v>
      </c>
      <c r="C23" s="591"/>
    </row>
    <row r="24" spans="1:3">
      <c r="A24" s="592">
        <v>16</v>
      </c>
      <c r="B24" s="585" t="s">
        <v>393</v>
      </c>
      <c r="C24" s="586">
        <v>73996751.603933856</v>
      </c>
    </row>
    <row r="25" spans="1:3">
      <c r="A25" s="592">
        <v>17</v>
      </c>
      <c r="B25" s="585" t="s">
        <v>394</v>
      </c>
      <c r="C25" s="586">
        <v>-50903175.576519653</v>
      </c>
    </row>
    <row r="26" spans="1:3">
      <c r="A26" s="598">
        <v>18</v>
      </c>
      <c r="B26" s="599" t="s">
        <v>395</v>
      </c>
      <c r="C26" s="589">
        <f>C24+C25</f>
        <v>23093576.027414203</v>
      </c>
    </row>
    <row r="27" spans="1:3">
      <c r="A27" s="590"/>
      <c r="B27" s="590" t="s">
        <v>396</v>
      </c>
      <c r="C27" s="600"/>
    </row>
    <row r="28" spans="1:3">
      <c r="A28" s="592">
        <v>19</v>
      </c>
      <c r="B28" s="585" t="s">
        <v>397</v>
      </c>
      <c r="C28" s="586">
        <v>0</v>
      </c>
    </row>
    <row r="29" spans="1:3">
      <c r="A29" s="592">
        <v>20</v>
      </c>
      <c r="B29" s="585" t="s">
        <v>398</v>
      </c>
      <c r="C29" s="586">
        <v>0</v>
      </c>
    </row>
    <row r="30" spans="1:3">
      <c r="A30" s="590"/>
      <c r="B30" s="590" t="s">
        <v>399</v>
      </c>
      <c r="C30" s="591"/>
    </row>
    <row r="31" spans="1:3">
      <c r="A31" s="598">
        <v>21</v>
      </c>
      <c r="B31" s="599" t="s">
        <v>75</v>
      </c>
      <c r="C31" s="589">
        <v>251528711.13</v>
      </c>
    </row>
    <row r="32" spans="1:3">
      <c r="A32" s="598">
        <v>22</v>
      </c>
      <c r="B32" s="599" t="s">
        <v>400</v>
      </c>
      <c r="C32" s="589">
        <f>C8+C14+C22+C26</f>
        <v>1049206782.8219374</v>
      </c>
    </row>
    <row r="33" spans="1:3">
      <c r="A33" s="602"/>
      <c r="B33" s="602" t="s">
        <v>375</v>
      </c>
      <c r="C33" s="591"/>
    </row>
    <row r="34" spans="1:3">
      <c r="A34" s="598">
        <v>23</v>
      </c>
      <c r="B34" s="599" t="s">
        <v>375</v>
      </c>
      <c r="C34" s="752">
        <f>IFERROR(C31/C32,0)</f>
        <v>0.23973225797634529</v>
      </c>
    </row>
    <row r="35" spans="1:3">
      <c r="A35" s="602"/>
      <c r="B35" s="602" t="s">
        <v>401</v>
      </c>
      <c r="C35" s="591"/>
    </row>
    <row r="36" spans="1:3">
      <c r="A36" s="596" t="s">
        <v>402</v>
      </c>
      <c r="B36" s="601" t="s">
        <v>403</v>
      </c>
      <c r="C36" s="603">
        <v>0</v>
      </c>
    </row>
    <row r="37" spans="1:3">
      <c r="A37" s="604" t="s">
        <v>404</v>
      </c>
      <c r="B37" s="605" t="s">
        <v>405</v>
      </c>
      <c r="C37" s="603">
        <v>0</v>
      </c>
    </row>
    <row r="39" spans="1:3">
      <c r="B39" s="237"/>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9"/>
  <sheetViews>
    <sheetView zoomScale="80" zoomScaleNormal="80" workbookViewId="0">
      <selection activeCell="B1" sqref="B1"/>
    </sheetView>
  </sheetViews>
  <sheetFormatPr defaultRowHeight="15"/>
  <cols>
    <col min="1" max="1" width="11.42578125" customWidth="1"/>
    <col min="2" max="2" width="76.85546875" style="4" customWidth="1"/>
    <col min="3" max="6" width="24.42578125" customWidth="1"/>
  </cols>
  <sheetData>
    <row r="1" spans="1:6">
      <c r="A1" s="15" t="s">
        <v>97</v>
      </c>
      <c r="B1" s="989" t="str">
        <f>'1. key ratios'!B1</f>
        <v>სს "ხალიკ ბანკი საქართველო"</v>
      </c>
    </row>
    <row r="2" spans="1:6">
      <c r="A2" s="179" t="s">
        <v>98</v>
      </c>
      <c r="B2" s="265">
        <v>45747</v>
      </c>
    </row>
    <row r="3" spans="1:6">
      <c r="A3" s="179"/>
      <c r="B3"/>
    </row>
    <row r="4" spans="1:6">
      <c r="A4" s="581" t="s">
        <v>971</v>
      </c>
    </row>
    <row r="5" spans="1:6" ht="105">
      <c r="B5" s="575"/>
      <c r="C5" s="576" t="s">
        <v>972</v>
      </c>
      <c r="D5" s="576" t="s">
        <v>973</v>
      </c>
      <c r="E5" s="576" t="s">
        <v>974</v>
      </c>
      <c r="F5" s="576" t="s">
        <v>975</v>
      </c>
    </row>
    <row r="6" spans="1:6">
      <c r="B6" s="577" t="s">
        <v>970</v>
      </c>
      <c r="C6" s="578">
        <f>IF(C7&gt;0,C7,IF(C8&gt;0,C8,IF(C9&gt;0,C9)))</f>
        <v>809129.69335770991</v>
      </c>
      <c r="D6" s="578">
        <f>IF(D7&gt;0,D7,IF(D8&gt;0,D8,IF(D9&gt;0,D9)))</f>
        <v>11311.633113140786</v>
      </c>
      <c r="E6" s="578" t="b">
        <f>IF(E7&gt;0,E7,IF(E8&gt;0,E8,IF(E9&gt;0,E9)))</f>
        <v>0</v>
      </c>
      <c r="F6" s="578">
        <f>IF(F7&gt;0,F7,IF(F8&gt;0,F8,IF(F9&gt;0,F9)))</f>
        <v>141395.41391425981</v>
      </c>
    </row>
    <row r="7" spans="1:6">
      <c r="B7" s="579" t="s">
        <v>976</v>
      </c>
      <c r="C7" s="580">
        <v>809129.69335770991</v>
      </c>
      <c r="D7" s="580">
        <v>11311.633113140786</v>
      </c>
      <c r="E7" s="580">
        <v>0</v>
      </c>
      <c r="F7" s="580">
        <v>141395.41391425981</v>
      </c>
    </row>
    <row r="8" spans="1:6">
      <c r="B8" s="579" t="s">
        <v>977</v>
      </c>
      <c r="C8" s="580">
        <v>0</v>
      </c>
      <c r="D8" s="580">
        <v>0</v>
      </c>
      <c r="E8" s="580">
        <v>0</v>
      </c>
      <c r="F8" s="580">
        <v>0</v>
      </c>
    </row>
    <row r="9" spans="1:6">
      <c r="B9" s="579" t="s">
        <v>978</v>
      </c>
      <c r="C9" s="580">
        <v>0</v>
      </c>
      <c r="D9" s="580">
        <v>0</v>
      </c>
      <c r="E9" s="580">
        <v>0</v>
      </c>
      <c r="F9" s="580">
        <v>0</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42"/>
  <sheetViews>
    <sheetView zoomScale="80" zoomScaleNormal="80" workbookViewId="0">
      <pane xSplit="2" ySplit="6" topLeftCell="C7" activePane="bottomRight" state="frozen"/>
      <selection activeCell="B1" sqref="B1"/>
      <selection pane="topRight" activeCell="B1" sqref="B1"/>
      <selection pane="bottomLeft" activeCell="B1" sqref="B1"/>
      <selection pane="bottomRight" activeCell="B15" sqref="B15"/>
    </sheetView>
  </sheetViews>
  <sheetFormatPr defaultRowHeight="15"/>
  <cols>
    <col min="1" max="1" width="9.85546875" style="179" bestFit="1" customWidth="1"/>
    <col min="2" max="2" width="82.5703125" style="22" customWidth="1"/>
    <col min="3" max="7" width="17.5703125" style="179" customWidth="1"/>
  </cols>
  <sheetData>
    <row r="1" spans="1:14">
      <c r="A1" s="179" t="s">
        <v>97</v>
      </c>
      <c r="B1" s="988" t="str">
        <f>'1. key ratios'!B1</f>
        <v>სს "ხალიკ ბანკი საქართველო"</v>
      </c>
    </row>
    <row r="2" spans="1:14">
      <c r="A2" s="179" t="s">
        <v>98</v>
      </c>
      <c r="B2" s="265">
        <f>'1. key ratios'!B2</f>
        <v>45747</v>
      </c>
    </row>
    <row r="3" spans="1:14">
      <c r="B3" s="265"/>
    </row>
    <row r="4" spans="1:14" ht="15.75" thickBot="1">
      <c r="A4" s="179" t="s">
        <v>457</v>
      </c>
      <c r="B4" s="269" t="s">
        <v>422</v>
      </c>
    </row>
    <row r="5" spans="1:14">
      <c r="A5" s="270"/>
      <c r="B5" s="271"/>
      <c r="C5" s="861" t="s">
        <v>423</v>
      </c>
      <c r="D5" s="861"/>
      <c r="E5" s="861"/>
      <c r="F5" s="861"/>
      <c r="G5" s="862" t="s">
        <v>424</v>
      </c>
    </row>
    <row r="6" spans="1:14">
      <c r="A6" s="272"/>
      <c r="B6" s="273"/>
      <c r="C6" s="274" t="s">
        <v>425</v>
      </c>
      <c r="D6" s="275" t="s">
        <v>426</v>
      </c>
      <c r="E6" s="275" t="s">
        <v>427</v>
      </c>
      <c r="F6" s="275" t="s">
        <v>428</v>
      </c>
      <c r="G6" s="863"/>
    </row>
    <row r="7" spans="1:14">
      <c r="A7" s="276"/>
      <c r="B7" s="277" t="s">
        <v>429</v>
      </c>
      <c r="C7" s="278"/>
      <c r="D7" s="278"/>
      <c r="E7" s="278"/>
      <c r="F7" s="278"/>
      <c r="G7" s="279"/>
    </row>
    <row r="8" spans="1:14">
      <c r="A8" s="280">
        <v>1</v>
      </c>
      <c r="B8" s="281" t="s">
        <v>430</v>
      </c>
      <c r="C8" s="728">
        <f>SUM(C9:C10)</f>
        <v>240430454.47799999</v>
      </c>
      <c r="D8" s="728">
        <f>SUM(D9:D10)</f>
        <v>0</v>
      </c>
      <c r="E8" s="728">
        <f>SUM(E9:E10)</f>
        <v>0</v>
      </c>
      <c r="F8" s="728">
        <f>SUM(F9:F10)</f>
        <v>449390975.26000011</v>
      </c>
      <c r="G8" s="753">
        <f>SUM(G9:G10)</f>
        <v>689821429.73800015</v>
      </c>
      <c r="I8" s="757"/>
      <c r="J8" s="757"/>
      <c r="K8" s="757"/>
      <c r="L8" s="757"/>
      <c r="M8" s="757"/>
      <c r="N8" s="757"/>
    </row>
    <row r="9" spans="1:14">
      <c r="A9" s="280">
        <v>2</v>
      </c>
      <c r="B9" s="282" t="s">
        <v>74</v>
      </c>
      <c r="C9" s="728">
        <v>240430454.47799999</v>
      </c>
      <c r="D9" s="728">
        <v>0</v>
      </c>
      <c r="E9" s="728">
        <v>0</v>
      </c>
      <c r="F9" s="728">
        <v>27745641.629999999</v>
      </c>
      <c r="G9" s="753">
        <v>268176096.10799998</v>
      </c>
      <c r="I9" s="757"/>
      <c r="J9" s="757"/>
      <c r="K9" s="757"/>
      <c r="L9" s="757"/>
      <c r="M9" s="757"/>
      <c r="N9" s="757"/>
    </row>
    <row r="10" spans="1:14">
      <c r="A10" s="280">
        <v>3</v>
      </c>
      <c r="B10" s="282" t="s">
        <v>431</v>
      </c>
      <c r="C10" s="754"/>
      <c r="D10" s="754"/>
      <c r="E10" s="754"/>
      <c r="F10" s="728">
        <v>421645333.63000011</v>
      </c>
      <c r="G10" s="753">
        <v>421645333.63000011</v>
      </c>
      <c r="I10" s="757"/>
      <c r="J10" s="757"/>
      <c r="K10" s="757"/>
      <c r="L10" s="757"/>
      <c r="M10" s="757"/>
      <c r="N10" s="757"/>
    </row>
    <row r="11" spans="1:14" ht="26.25">
      <c r="A11" s="280">
        <v>4</v>
      </c>
      <c r="B11" s="281" t="s">
        <v>432</v>
      </c>
      <c r="C11" s="728">
        <f t="shared" ref="C11:F11" si="0">SUM(C12:C13)</f>
        <v>20798902.759999998</v>
      </c>
      <c r="D11" s="728">
        <f t="shared" si="0"/>
        <v>30040160.979999997</v>
      </c>
      <c r="E11" s="728">
        <f t="shared" si="0"/>
        <v>17732082.730000004</v>
      </c>
      <c r="F11" s="728">
        <f t="shared" si="0"/>
        <v>5972259.75</v>
      </c>
      <c r="G11" s="753">
        <f>SUM(G12:G13)</f>
        <v>66491981.398999989</v>
      </c>
      <c r="I11" s="757"/>
      <c r="J11" s="757"/>
      <c r="K11" s="757"/>
      <c r="L11" s="757"/>
      <c r="M11" s="757"/>
      <c r="N11" s="757"/>
    </row>
    <row r="12" spans="1:14">
      <c r="A12" s="280">
        <v>5</v>
      </c>
      <c r="B12" s="282" t="s">
        <v>433</v>
      </c>
      <c r="C12" s="728">
        <v>14298092.689999996</v>
      </c>
      <c r="D12" s="668">
        <v>25611735.569999997</v>
      </c>
      <c r="E12" s="728">
        <v>14026728.350000003</v>
      </c>
      <c r="F12" s="728">
        <v>5329412.78</v>
      </c>
      <c r="G12" s="753">
        <v>58630589.80399999</v>
      </c>
      <c r="I12" s="757"/>
      <c r="J12" s="757"/>
      <c r="K12" s="757"/>
      <c r="L12" s="757"/>
      <c r="M12" s="757"/>
      <c r="N12" s="757"/>
    </row>
    <row r="13" spans="1:14">
      <c r="A13" s="280">
        <v>6</v>
      </c>
      <c r="B13" s="282" t="s">
        <v>434</v>
      </c>
      <c r="C13" s="728">
        <v>6500810.0700000003</v>
      </c>
      <c r="D13" s="668">
        <v>4428425.41</v>
      </c>
      <c r="E13" s="728">
        <v>3705354.3800000008</v>
      </c>
      <c r="F13" s="728">
        <v>642846.97</v>
      </c>
      <c r="G13" s="753">
        <v>7861391.5950000007</v>
      </c>
      <c r="I13" s="757"/>
      <c r="J13" s="757"/>
      <c r="K13" s="757"/>
      <c r="L13" s="757"/>
      <c r="M13" s="757"/>
      <c r="N13" s="757"/>
    </row>
    <row r="14" spans="1:14">
      <c r="A14" s="280">
        <v>7</v>
      </c>
      <c r="B14" s="281" t="s">
        <v>435</v>
      </c>
      <c r="C14" s="728">
        <f t="shared" ref="C14:F14" si="1">SUM(C15:C16)</f>
        <v>89635364.890000001</v>
      </c>
      <c r="D14" s="728">
        <f t="shared" si="1"/>
        <v>9397075.4799997378</v>
      </c>
      <c r="E14" s="728">
        <f t="shared" si="1"/>
        <v>67070949.5</v>
      </c>
      <c r="F14" s="728">
        <f t="shared" si="1"/>
        <v>13062394.599999998</v>
      </c>
      <c r="G14" s="753">
        <f>SUM(G15:G16)</f>
        <v>77279776.909999877</v>
      </c>
      <c r="I14" s="757"/>
      <c r="J14" s="757"/>
      <c r="K14" s="757"/>
      <c r="L14" s="757"/>
      <c r="M14" s="757"/>
      <c r="N14" s="757"/>
    </row>
    <row r="15" spans="1:14" ht="51.75">
      <c r="A15" s="280">
        <v>8</v>
      </c>
      <c r="B15" s="282" t="s">
        <v>436</v>
      </c>
      <c r="C15" s="728">
        <v>47591785.030000001</v>
      </c>
      <c r="D15" s="668">
        <v>8843615.4799997378</v>
      </c>
      <c r="E15" s="728">
        <v>2097031.31</v>
      </c>
      <c r="F15" s="728">
        <v>11422394.599999998</v>
      </c>
      <c r="G15" s="753">
        <v>34977413.209999874</v>
      </c>
      <c r="I15" s="757"/>
      <c r="J15" s="757"/>
      <c r="K15" s="757"/>
      <c r="L15" s="757"/>
      <c r="M15" s="757"/>
      <c r="N15" s="757"/>
    </row>
    <row r="16" spans="1:14" ht="26.25">
      <c r="A16" s="280">
        <v>9</v>
      </c>
      <c r="B16" s="282" t="s">
        <v>437</v>
      </c>
      <c r="C16" s="728">
        <v>42043579.859999999</v>
      </c>
      <c r="D16" s="668">
        <v>553460</v>
      </c>
      <c r="E16" s="728">
        <v>64973918.189999998</v>
      </c>
      <c r="F16" s="728">
        <v>1640000</v>
      </c>
      <c r="G16" s="753">
        <v>42302363.699999996</v>
      </c>
      <c r="I16" s="757"/>
      <c r="J16" s="757"/>
      <c r="K16" s="757"/>
      <c r="L16" s="757"/>
      <c r="M16" s="757"/>
      <c r="N16" s="757"/>
    </row>
    <row r="17" spans="1:14">
      <c r="A17" s="280">
        <v>10</v>
      </c>
      <c r="B17" s="281" t="s">
        <v>438</v>
      </c>
      <c r="C17" s="728">
        <v>0</v>
      </c>
      <c r="D17" s="668">
        <v>0</v>
      </c>
      <c r="E17" s="728">
        <v>0</v>
      </c>
      <c r="F17" s="728">
        <v>0</v>
      </c>
      <c r="G17" s="753">
        <v>0</v>
      </c>
      <c r="I17" s="757"/>
      <c r="J17" s="757"/>
      <c r="K17" s="757"/>
      <c r="L17" s="757"/>
      <c r="M17" s="757"/>
      <c r="N17" s="757"/>
    </row>
    <row r="18" spans="1:14">
      <c r="A18" s="280">
        <v>11</v>
      </c>
      <c r="B18" s="281" t="s">
        <v>78</v>
      </c>
      <c r="C18" s="728">
        <f>SUM(C19:C20)</f>
        <v>0</v>
      </c>
      <c r="D18" s="668">
        <f t="shared" ref="D18:G18" si="2">SUM(D19:D20)</f>
        <v>14830940.140000001</v>
      </c>
      <c r="E18" s="728">
        <f t="shared" si="2"/>
        <v>25853773.550000001</v>
      </c>
      <c r="F18" s="728">
        <f t="shared" si="2"/>
        <v>7947041.1400000006</v>
      </c>
      <c r="G18" s="753">
        <f t="shared" si="2"/>
        <v>0</v>
      </c>
      <c r="I18" s="757"/>
      <c r="J18" s="757"/>
      <c r="K18" s="757"/>
      <c r="L18" s="757"/>
      <c r="M18" s="757"/>
      <c r="N18" s="757"/>
    </row>
    <row r="19" spans="1:14">
      <c r="A19" s="280">
        <v>12</v>
      </c>
      <c r="B19" s="282" t="s">
        <v>439</v>
      </c>
      <c r="C19" s="754"/>
      <c r="D19" s="668">
        <v>0</v>
      </c>
      <c r="E19" s="728">
        <v>0</v>
      </c>
      <c r="F19" s="728">
        <v>3973520.5700000003</v>
      </c>
      <c r="G19" s="753">
        <v>0</v>
      </c>
      <c r="I19" s="757"/>
      <c r="J19" s="757"/>
      <c r="K19" s="757"/>
      <c r="L19" s="757"/>
      <c r="M19" s="757"/>
      <c r="N19" s="757"/>
    </row>
    <row r="20" spans="1:14" ht="26.25">
      <c r="A20" s="280">
        <v>13</v>
      </c>
      <c r="B20" s="282" t="s">
        <v>440</v>
      </c>
      <c r="C20" s="728">
        <v>0</v>
      </c>
      <c r="D20" s="728">
        <v>14830940.140000001</v>
      </c>
      <c r="E20" s="728">
        <v>25853773.550000001</v>
      </c>
      <c r="F20" s="728">
        <v>3973520.5700000003</v>
      </c>
      <c r="G20" s="753">
        <v>0</v>
      </c>
      <c r="I20" s="757"/>
      <c r="J20" s="757"/>
      <c r="K20" s="757"/>
      <c r="L20" s="757"/>
      <c r="M20" s="757"/>
      <c r="N20" s="757"/>
    </row>
    <row r="21" spans="1:14">
      <c r="A21" s="283">
        <v>14</v>
      </c>
      <c r="B21" s="284" t="s">
        <v>441</v>
      </c>
      <c r="C21" s="754"/>
      <c r="D21" s="754"/>
      <c r="E21" s="754"/>
      <c r="F21" s="754"/>
      <c r="G21" s="755">
        <f>SUM(G8,G11,G14,G17,G18)</f>
        <v>833593188.04699993</v>
      </c>
      <c r="I21" s="757"/>
      <c r="J21" s="757"/>
      <c r="K21" s="757"/>
      <c r="L21" s="757"/>
      <c r="M21" s="757"/>
      <c r="N21" s="757"/>
    </row>
    <row r="22" spans="1:14">
      <c r="A22" s="285"/>
      <c r="B22" s="300" t="s">
        <v>442</v>
      </c>
      <c r="C22" s="286"/>
      <c r="D22" s="287"/>
      <c r="E22" s="286"/>
      <c r="F22" s="286"/>
      <c r="G22" s="288"/>
      <c r="I22" s="757"/>
      <c r="J22" s="757"/>
      <c r="K22" s="757"/>
      <c r="L22" s="757"/>
      <c r="M22" s="757"/>
      <c r="N22" s="757"/>
    </row>
    <row r="23" spans="1:14">
      <c r="A23" s="280">
        <v>15</v>
      </c>
      <c r="B23" s="281" t="s">
        <v>310</v>
      </c>
      <c r="C23" s="729">
        <v>140588260.73500004</v>
      </c>
      <c r="D23" s="740">
        <v>0</v>
      </c>
      <c r="E23" s="729">
        <v>0</v>
      </c>
      <c r="F23" s="729">
        <v>895387.39</v>
      </c>
      <c r="G23" s="753">
        <v>2597787.9327500002</v>
      </c>
      <c r="I23" s="757"/>
      <c r="J23" s="757"/>
      <c r="K23" s="757"/>
      <c r="L23" s="757"/>
      <c r="M23" s="757"/>
      <c r="N23" s="757"/>
    </row>
    <row r="24" spans="1:14">
      <c r="A24" s="280">
        <v>16</v>
      </c>
      <c r="B24" s="281" t="s">
        <v>443</v>
      </c>
      <c r="C24" s="728">
        <f>SUM(C25:C27,C29,C31)</f>
        <v>0</v>
      </c>
      <c r="D24" s="668">
        <f t="shared" ref="D24:G24" si="3">SUM(D25:D27,D29,D31)</f>
        <v>86957681.826298565</v>
      </c>
      <c r="E24" s="728">
        <f t="shared" si="3"/>
        <v>111718431.16096479</v>
      </c>
      <c r="F24" s="728">
        <f t="shared" si="3"/>
        <v>523534098.20911586</v>
      </c>
      <c r="G24" s="753">
        <f t="shared" si="3"/>
        <v>533709676.62616134</v>
      </c>
      <c r="I24" s="757"/>
      <c r="J24" s="757"/>
      <c r="K24" s="757"/>
      <c r="L24" s="757"/>
      <c r="M24" s="757"/>
      <c r="N24" s="757"/>
    </row>
    <row r="25" spans="1:14" ht="26.25">
      <c r="A25" s="280">
        <v>17</v>
      </c>
      <c r="B25" s="282" t="s">
        <v>444</v>
      </c>
      <c r="C25" s="728">
        <v>0</v>
      </c>
      <c r="D25" s="668">
        <v>0</v>
      </c>
      <c r="E25" s="728">
        <v>0</v>
      </c>
      <c r="F25" s="728">
        <v>0</v>
      </c>
      <c r="G25" s="753">
        <v>0</v>
      </c>
      <c r="I25" s="757"/>
      <c r="J25" s="757"/>
      <c r="K25" s="757"/>
      <c r="L25" s="757"/>
      <c r="M25" s="757"/>
      <c r="N25" s="757"/>
    </row>
    <row r="26" spans="1:14" ht="39">
      <c r="A26" s="280">
        <v>18</v>
      </c>
      <c r="B26" s="282" t="s">
        <v>445</v>
      </c>
      <c r="C26" s="728">
        <v>0</v>
      </c>
      <c r="D26" s="668">
        <v>30899432.950671222</v>
      </c>
      <c r="E26" s="728">
        <v>40720208.907987922</v>
      </c>
      <c r="F26" s="728">
        <v>1216254.5834408519</v>
      </c>
      <c r="G26" s="753">
        <v>26211273.980035495</v>
      </c>
      <c r="I26" s="757"/>
      <c r="J26" s="757"/>
      <c r="K26" s="757"/>
      <c r="L26" s="757"/>
      <c r="M26" s="757"/>
      <c r="N26" s="757"/>
    </row>
    <row r="27" spans="1:14">
      <c r="A27" s="280">
        <v>19</v>
      </c>
      <c r="B27" s="282" t="s">
        <v>446</v>
      </c>
      <c r="C27" s="728">
        <v>0</v>
      </c>
      <c r="D27" s="668">
        <v>43911540.022001095</v>
      </c>
      <c r="E27" s="728">
        <v>58170309.348429106</v>
      </c>
      <c r="F27" s="728">
        <v>295895922.8529489</v>
      </c>
      <c r="G27" s="753">
        <v>302552459.11022168</v>
      </c>
      <c r="I27" s="757"/>
      <c r="J27" s="757"/>
      <c r="K27" s="757"/>
      <c r="L27" s="757"/>
      <c r="M27" s="757"/>
      <c r="N27" s="757"/>
    </row>
    <row r="28" spans="1:14">
      <c r="A28" s="280">
        <v>20</v>
      </c>
      <c r="B28" s="289" t="s">
        <v>447</v>
      </c>
      <c r="C28" s="728">
        <v>0</v>
      </c>
      <c r="D28" s="668">
        <v>0</v>
      </c>
      <c r="E28" s="728">
        <v>0</v>
      </c>
      <c r="F28" s="728">
        <v>0</v>
      </c>
      <c r="G28" s="753">
        <v>0</v>
      </c>
      <c r="I28" s="757"/>
      <c r="J28" s="757"/>
      <c r="K28" s="757"/>
      <c r="L28" s="757"/>
      <c r="M28" s="757"/>
      <c r="N28" s="757"/>
    </row>
    <row r="29" spans="1:14">
      <c r="A29" s="280">
        <v>21</v>
      </c>
      <c r="B29" s="282" t="s">
        <v>448</v>
      </c>
      <c r="C29" s="728">
        <v>0</v>
      </c>
      <c r="D29" s="668">
        <v>12146708.853626259</v>
      </c>
      <c r="E29" s="728">
        <v>12827912.904547745</v>
      </c>
      <c r="F29" s="728">
        <v>226132366.8877261</v>
      </c>
      <c r="G29" s="753">
        <v>204699822.73365417</v>
      </c>
      <c r="I29" s="757"/>
      <c r="J29" s="757"/>
      <c r="K29" s="757"/>
      <c r="L29" s="757"/>
      <c r="M29" s="757"/>
      <c r="N29" s="757"/>
    </row>
    <row r="30" spans="1:14">
      <c r="A30" s="280">
        <v>22</v>
      </c>
      <c r="B30" s="289" t="s">
        <v>447</v>
      </c>
      <c r="C30" s="728">
        <v>0</v>
      </c>
      <c r="D30" s="668">
        <v>0</v>
      </c>
      <c r="E30" s="728">
        <v>0</v>
      </c>
      <c r="F30" s="728">
        <v>0</v>
      </c>
      <c r="G30" s="753">
        <v>0</v>
      </c>
      <c r="I30" s="757"/>
      <c r="J30" s="757"/>
      <c r="K30" s="757"/>
      <c r="L30" s="757"/>
      <c r="M30" s="757"/>
      <c r="N30" s="757"/>
    </row>
    <row r="31" spans="1:14" ht="26.25">
      <c r="A31" s="280">
        <v>23</v>
      </c>
      <c r="B31" s="282" t="s">
        <v>449</v>
      </c>
      <c r="C31" s="728">
        <v>0</v>
      </c>
      <c r="D31" s="668">
        <v>0</v>
      </c>
      <c r="E31" s="728">
        <v>0</v>
      </c>
      <c r="F31" s="728">
        <v>289553.88500000001</v>
      </c>
      <c r="G31" s="753">
        <v>246120.80225000001</v>
      </c>
      <c r="I31" s="757"/>
      <c r="J31" s="757"/>
      <c r="K31" s="757"/>
      <c r="L31" s="757"/>
      <c r="M31" s="757"/>
      <c r="N31" s="757"/>
    </row>
    <row r="32" spans="1:14">
      <c r="A32" s="280">
        <v>24</v>
      </c>
      <c r="B32" s="281" t="s">
        <v>450</v>
      </c>
      <c r="C32" s="728">
        <v>0</v>
      </c>
      <c r="D32" s="668">
        <v>0</v>
      </c>
      <c r="E32" s="728">
        <v>0</v>
      </c>
      <c r="F32" s="728">
        <v>0</v>
      </c>
      <c r="G32" s="753">
        <v>0</v>
      </c>
      <c r="I32" s="757"/>
      <c r="J32" s="757"/>
      <c r="K32" s="757"/>
      <c r="L32" s="757"/>
      <c r="M32" s="757"/>
      <c r="N32" s="757"/>
    </row>
    <row r="33" spans="1:14">
      <c r="A33" s="280">
        <v>25</v>
      </c>
      <c r="B33" s="281" t="s">
        <v>88</v>
      </c>
      <c r="C33" s="728">
        <f>SUM(C34:C35)</f>
        <v>41159231.009999998</v>
      </c>
      <c r="D33" s="728">
        <f>SUM(D34:D35)</f>
        <v>23086673.22651045</v>
      </c>
      <c r="E33" s="728">
        <f>SUM(E34:E35)</f>
        <v>7944368.3028420713</v>
      </c>
      <c r="F33" s="728">
        <f>SUM(F34:F35)</f>
        <v>91924829.376868159</v>
      </c>
      <c r="G33" s="753">
        <f>SUM(G34:G35)</f>
        <v>155152956.24091518</v>
      </c>
      <c r="I33" s="757"/>
      <c r="J33" s="757"/>
      <c r="K33" s="757"/>
      <c r="L33" s="757"/>
      <c r="M33" s="757"/>
      <c r="N33" s="757"/>
    </row>
    <row r="34" spans="1:14">
      <c r="A34" s="280">
        <v>26</v>
      </c>
      <c r="B34" s="282" t="s">
        <v>451</v>
      </c>
      <c r="C34" s="754"/>
      <c r="D34" s="668">
        <v>478325</v>
      </c>
      <c r="E34" s="728">
        <v>0</v>
      </c>
      <c r="F34" s="728">
        <v>0</v>
      </c>
      <c r="G34" s="753">
        <v>478325</v>
      </c>
      <c r="I34" s="757"/>
      <c r="J34" s="757"/>
      <c r="K34" s="757"/>
      <c r="L34" s="757"/>
      <c r="M34" s="757"/>
      <c r="N34" s="757"/>
    </row>
    <row r="35" spans="1:14">
      <c r="A35" s="280">
        <v>27</v>
      </c>
      <c r="B35" s="282" t="s">
        <v>452</v>
      </c>
      <c r="C35" s="728">
        <v>41159231.009999998</v>
      </c>
      <c r="D35" s="668">
        <v>22608348.22651045</v>
      </c>
      <c r="E35" s="728">
        <v>7944368.3028420713</v>
      </c>
      <c r="F35" s="728">
        <v>91924829.376868159</v>
      </c>
      <c r="G35" s="753">
        <v>154674631.24091518</v>
      </c>
      <c r="I35" s="757"/>
      <c r="J35" s="757"/>
      <c r="K35" s="757"/>
      <c r="L35" s="757"/>
      <c r="M35" s="757"/>
      <c r="N35" s="757"/>
    </row>
    <row r="36" spans="1:14">
      <c r="A36" s="280">
        <v>28</v>
      </c>
      <c r="B36" s="281" t="s">
        <v>453</v>
      </c>
      <c r="C36" s="728">
        <v>53937283.009999998</v>
      </c>
      <c r="D36" s="668">
        <v>4062571.5</v>
      </c>
      <c r="E36" s="728">
        <v>5673862</v>
      </c>
      <c r="F36" s="728">
        <v>10437413.050000001</v>
      </c>
      <c r="G36" s="753">
        <v>3939038.6505000005</v>
      </c>
      <c r="I36" s="757"/>
      <c r="J36" s="757"/>
      <c r="K36" s="757"/>
      <c r="L36" s="757"/>
      <c r="M36" s="757"/>
      <c r="N36" s="757"/>
    </row>
    <row r="37" spans="1:14">
      <c r="A37" s="283">
        <v>29</v>
      </c>
      <c r="B37" s="284" t="s">
        <v>454</v>
      </c>
      <c r="C37" s="754"/>
      <c r="D37" s="754"/>
      <c r="E37" s="754"/>
      <c r="F37" s="754"/>
      <c r="G37" s="755">
        <f>SUM(G23:G24,G32:G33,G36)</f>
        <v>695399459.45032656</v>
      </c>
      <c r="I37" s="757"/>
      <c r="J37" s="757"/>
      <c r="K37" s="757"/>
      <c r="L37" s="757"/>
      <c r="M37" s="757"/>
      <c r="N37" s="757"/>
    </row>
    <row r="38" spans="1:14">
      <c r="A38" s="276"/>
      <c r="B38" s="290"/>
      <c r="C38" s="291"/>
      <c r="D38" s="291"/>
      <c r="E38" s="291"/>
      <c r="F38" s="291"/>
      <c r="G38" s="292"/>
      <c r="I38" s="757"/>
      <c r="J38" s="757"/>
      <c r="K38" s="757"/>
      <c r="L38" s="757"/>
      <c r="M38" s="757"/>
      <c r="N38" s="757"/>
    </row>
    <row r="39" spans="1:14" ht="15.75" thickBot="1">
      <c r="A39" s="293">
        <v>30</v>
      </c>
      <c r="B39" s="294" t="s">
        <v>422</v>
      </c>
      <c r="C39" s="188"/>
      <c r="D39" s="170"/>
      <c r="E39" s="170"/>
      <c r="F39" s="295"/>
      <c r="G39" s="756">
        <f>IFERROR(G21/G37,0)</f>
        <v>1.1987256773335826</v>
      </c>
      <c r="I39" s="757"/>
      <c r="J39" s="757"/>
      <c r="K39" s="757"/>
      <c r="L39" s="757"/>
      <c r="M39" s="757"/>
      <c r="N39" s="757"/>
    </row>
    <row r="42" spans="1:14" ht="39">
      <c r="B42" s="22" t="s">
        <v>455</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topLeftCell="A16" zoomScale="80" zoomScaleNormal="80" workbookViewId="0">
      <selection activeCell="B1" sqref="B1"/>
    </sheetView>
  </sheetViews>
  <sheetFormatPr defaultColWidth="9.140625" defaultRowHeight="12.75"/>
  <cols>
    <col min="1" max="1" width="11.85546875" style="305" bestFit="1" customWidth="1"/>
    <col min="2" max="2" width="105.140625" style="305" bestFit="1" customWidth="1"/>
    <col min="3" max="4" width="18.42578125" style="305" bestFit="1" customWidth="1"/>
    <col min="5" max="5" width="18" style="305" bestFit="1" customWidth="1"/>
    <col min="6" max="6" width="14.5703125" style="305" bestFit="1" customWidth="1"/>
    <col min="7" max="7" width="30.42578125" style="305" customWidth="1"/>
    <col min="8" max="8" width="18.85546875" style="305" bestFit="1" customWidth="1"/>
    <col min="9" max="16384" width="9.140625" style="305"/>
  </cols>
  <sheetData>
    <row r="1" spans="1:8" ht="13.5">
      <c r="A1" s="304" t="s">
        <v>97</v>
      </c>
      <c r="B1" s="236" t="str">
        <f>'1. key ratios'!B1</f>
        <v>სს "ხალიკ ბანკი საქართველო"</v>
      </c>
    </row>
    <row r="2" spans="1:8">
      <c r="A2" s="306" t="s">
        <v>98</v>
      </c>
      <c r="B2" s="308">
        <f>'1. key ratios'!B2</f>
        <v>45747</v>
      </c>
    </row>
    <row r="3" spans="1:8">
      <c r="A3" s="307" t="s">
        <v>462</v>
      </c>
    </row>
    <row r="5" spans="1:8">
      <c r="A5" s="864" t="s">
        <v>463</v>
      </c>
      <c r="B5" s="865"/>
      <c r="C5" s="870" t="s">
        <v>464</v>
      </c>
      <c r="D5" s="871"/>
      <c r="E5" s="871"/>
      <c r="F5" s="871"/>
      <c r="G5" s="871"/>
      <c r="H5" s="872"/>
    </row>
    <row r="6" spans="1:8">
      <c r="A6" s="866"/>
      <c r="B6" s="867"/>
      <c r="C6" s="873"/>
      <c r="D6" s="874"/>
      <c r="E6" s="874"/>
      <c r="F6" s="874"/>
      <c r="G6" s="874"/>
      <c r="H6" s="875"/>
    </row>
    <row r="7" spans="1:8" ht="25.5">
      <c r="A7" s="868"/>
      <c r="B7" s="869"/>
      <c r="C7" s="398" t="s">
        <v>465</v>
      </c>
      <c r="D7" s="398" t="s">
        <v>466</v>
      </c>
      <c r="E7" s="398" t="s">
        <v>467</v>
      </c>
      <c r="F7" s="398" t="s">
        <v>468</v>
      </c>
      <c r="G7" s="399" t="s">
        <v>648</v>
      </c>
      <c r="H7" s="398" t="s">
        <v>66</v>
      </c>
    </row>
    <row r="8" spans="1:8">
      <c r="A8" s="394">
        <v>1</v>
      </c>
      <c r="B8" s="393" t="s">
        <v>123</v>
      </c>
      <c r="C8" s="758">
        <v>92913002.139999986</v>
      </c>
      <c r="D8" s="758">
        <v>0</v>
      </c>
      <c r="E8" s="758">
        <v>5791077.7108066054</v>
      </c>
      <c r="F8" s="758">
        <v>0</v>
      </c>
      <c r="G8" s="758">
        <v>0</v>
      </c>
      <c r="H8" s="758">
        <f t="shared" ref="H8:H20" si="0">SUM(C8:G8)</f>
        <v>98704079.850806594</v>
      </c>
    </row>
    <row r="9" spans="1:8">
      <c r="A9" s="394">
        <v>2</v>
      </c>
      <c r="B9" s="393" t="s">
        <v>124</v>
      </c>
      <c r="C9" s="758">
        <v>0</v>
      </c>
      <c r="D9" s="758">
        <v>0</v>
      </c>
      <c r="E9" s="758">
        <v>0</v>
      </c>
      <c r="F9" s="758">
        <v>0</v>
      </c>
      <c r="G9" s="758">
        <v>0</v>
      </c>
      <c r="H9" s="758">
        <f t="shared" si="0"/>
        <v>0</v>
      </c>
    </row>
    <row r="10" spans="1:8">
      <c r="A10" s="394">
        <v>3</v>
      </c>
      <c r="B10" s="393" t="s">
        <v>125</v>
      </c>
      <c r="C10" s="758">
        <v>0</v>
      </c>
      <c r="D10" s="758">
        <v>0</v>
      </c>
      <c r="E10" s="758">
        <v>0</v>
      </c>
      <c r="F10" s="758">
        <v>0</v>
      </c>
      <c r="G10" s="758">
        <v>0</v>
      </c>
      <c r="H10" s="758">
        <f t="shared" si="0"/>
        <v>0</v>
      </c>
    </row>
    <row r="11" spans="1:8">
      <c r="A11" s="394">
        <v>4</v>
      </c>
      <c r="B11" s="393" t="s">
        <v>126</v>
      </c>
      <c r="C11" s="758">
        <v>0</v>
      </c>
      <c r="D11" s="758">
        <v>0</v>
      </c>
      <c r="E11" s="758">
        <v>0</v>
      </c>
      <c r="F11" s="758">
        <v>0</v>
      </c>
      <c r="G11" s="758">
        <v>0</v>
      </c>
      <c r="H11" s="758">
        <f t="shared" si="0"/>
        <v>0</v>
      </c>
    </row>
    <row r="12" spans="1:8">
      <c r="A12" s="394">
        <v>5</v>
      </c>
      <c r="B12" s="393" t="s">
        <v>912</v>
      </c>
      <c r="C12" s="758">
        <v>0</v>
      </c>
      <c r="D12" s="758">
        <v>0</v>
      </c>
      <c r="E12" s="758">
        <v>0</v>
      </c>
      <c r="F12" s="758">
        <v>0</v>
      </c>
      <c r="G12" s="758">
        <v>0</v>
      </c>
      <c r="H12" s="758">
        <f t="shared" si="0"/>
        <v>0</v>
      </c>
    </row>
    <row r="13" spans="1:8">
      <c r="A13" s="394">
        <v>6</v>
      </c>
      <c r="B13" s="393" t="s">
        <v>127</v>
      </c>
      <c r="C13" s="758">
        <v>18579424.09</v>
      </c>
      <c r="D13" s="758">
        <v>9999738.2200000007</v>
      </c>
      <c r="E13" s="758">
        <v>0</v>
      </c>
      <c r="F13" s="758">
        <v>862330.03000000492</v>
      </c>
      <c r="G13" s="758">
        <v>0</v>
      </c>
      <c r="H13" s="758">
        <f t="shared" si="0"/>
        <v>29441492.340000007</v>
      </c>
    </row>
    <row r="14" spans="1:8">
      <c r="A14" s="394">
        <v>7</v>
      </c>
      <c r="B14" s="393" t="s">
        <v>71</v>
      </c>
      <c r="C14" s="758">
        <v>0</v>
      </c>
      <c r="D14" s="758">
        <v>96497874.81159997</v>
      </c>
      <c r="E14" s="758">
        <v>107274708.89490007</v>
      </c>
      <c r="F14" s="758">
        <v>0</v>
      </c>
      <c r="G14" s="758">
        <v>357157024.3105998</v>
      </c>
      <c r="H14" s="758">
        <f t="shared" si="0"/>
        <v>560929608.01709986</v>
      </c>
    </row>
    <row r="15" spans="1:8">
      <c r="A15" s="394">
        <v>8</v>
      </c>
      <c r="B15" s="395" t="s">
        <v>72</v>
      </c>
      <c r="C15" s="758">
        <v>0</v>
      </c>
      <c r="D15" s="758">
        <v>5233117.0457999976</v>
      </c>
      <c r="E15" s="758">
        <v>33614141.647100016</v>
      </c>
      <c r="F15" s="758">
        <v>0</v>
      </c>
      <c r="G15" s="758">
        <v>154455608.94329995</v>
      </c>
      <c r="H15" s="758">
        <f t="shared" si="0"/>
        <v>193302867.63619995</v>
      </c>
    </row>
    <row r="16" spans="1:8">
      <c r="A16" s="394">
        <v>9</v>
      </c>
      <c r="B16" s="393" t="s">
        <v>913</v>
      </c>
      <c r="C16" s="758">
        <v>0</v>
      </c>
      <c r="D16" s="758">
        <v>0</v>
      </c>
      <c r="E16" s="758">
        <v>0</v>
      </c>
      <c r="F16" s="758">
        <v>0</v>
      </c>
      <c r="G16" s="758">
        <v>0</v>
      </c>
      <c r="H16" s="758">
        <f t="shared" si="0"/>
        <v>0</v>
      </c>
    </row>
    <row r="17" spans="1:8">
      <c r="A17" s="394">
        <v>10</v>
      </c>
      <c r="B17" s="397" t="s">
        <v>483</v>
      </c>
      <c r="C17" s="758">
        <v>0</v>
      </c>
      <c r="D17" s="758">
        <v>666690.14490000007</v>
      </c>
      <c r="E17" s="758">
        <v>4377139.5638000006</v>
      </c>
      <c r="F17" s="758">
        <v>0</v>
      </c>
      <c r="G17" s="758">
        <v>23787677.356899999</v>
      </c>
      <c r="H17" s="758">
        <f t="shared" si="0"/>
        <v>28831507.0656</v>
      </c>
    </row>
    <row r="18" spans="1:8">
      <c r="A18" s="394">
        <v>11</v>
      </c>
      <c r="B18" s="393" t="s">
        <v>68</v>
      </c>
      <c r="C18" s="758">
        <v>0</v>
      </c>
      <c r="D18" s="758">
        <v>0</v>
      </c>
      <c r="E18" s="758">
        <v>0</v>
      </c>
      <c r="F18" s="758">
        <v>0</v>
      </c>
      <c r="G18" s="758">
        <v>0</v>
      </c>
      <c r="H18" s="758">
        <f t="shared" si="0"/>
        <v>0</v>
      </c>
    </row>
    <row r="19" spans="1:8">
      <c r="A19" s="394">
        <v>12</v>
      </c>
      <c r="B19" s="393" t="s">
        <v>69</v>
      </c>
      <c r="C19" s="758">
        <v>0</v>
      </c>
      <c r="D19" s="758">
        <v>0</v>
      </c>
      <c r="E19" s="758">
        <v>0</v>
      </c>
      <c r="F19" s="758">
        <v>0</v>
      </c>
      <c r="G19" s="758">
        <v>0</v>
      </c>
      <c r="H19" s="758">
        <f t="shared" si="0"/>
        <v>0</v>
      </c>
    </row>
    <row r="20" spans="1:8">
      <c r="A20" s="396">
        <v>13</v>
      </c>
      <c r="B20" s="395" t="s">
        <v>70</v>
      </c>
      <c r="C20" s="758">
        <v>0</v>
      </c>
      <c r="D20" s="758">
        <v>0</v>
      </c>
      <c r="E20" s="758">
        <v>0</v>
      </c>
      <c r="F20" s="758">
        <v>0</v>
      </c>
      <c r="G20" s="758">
        <v>0</v>
      </c>
      <c r="H20" s="758">
        <f t="shared" si="0"/>
        <v>0</v>
      </c>
    </row>
    <row r="21" spans="1:8">
      <c r="A21" s="394">
        <v>14</v>
      </c>
      <c r="B21" s="393" t="s">
        <v>469</v>
      </c>
      <c r="C21" s="758">
        <v>13626459.109999999</v>
      </c>
      <c r="D21" s="758">
        <v>17621160.221030723</v>
      </c>
      <c r="E21" s="758">
        <v>12569967.012699999</v>
      </c>
      <c r="F21" s="758">
        <v>53999.05</v>
      </c>
      <c r="G21" s="758">
        <v>101080816.21790004</v>
      </c>
      <c r="H21" s="758">
        <f>SUM(C21:G21)</f>
        <v>144952401.61163074</v>
      </c>
    </row>
    <row r="22" spans="1:8">
      <c r="A22" s="392">
        <v>15</v>
      </c>
      <c r="B22" s="391" t="s">
        <v>66</v>
      </c>
      <c r="C22" s="758">
        <f>SUM(C18:C21)+SUM(C8:C16)</f>
        <v>125118885.33999999</v>
      </c>
      <c r="D22" s="758">
        <f t="shared" ref="D22:H22" si="1">SUM(D18:D21)+SUM(D8:D16)</f>
        <v>129351890.2984307</v>
      </c>
      <c r="E22" s="758">
        <f t="shared" si="1"/>
        <v>159249895.26550668</v>
      </c>
      <c r="F22" s="758">
        <f t="shared" si="1"/>
        <v>916329.08000000496</v>
      </c>
      <c r="G22" s="758">
        <f t="shared" si="1"/>
        <v>612693449.47179985</v>
      </c>
      <c r="H22" s="758">
        <f t="shared" si="1"/>
        <v>1027330449.4557371</v>
      </c>
    </row>
    <row r="26" spans="1:8" ht="38.25">
      <c r="B26" s="325" t="s">
        <v>647</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6"/>
  <sheetViews>
    <sheetView showGridLines="0" topLeftCell="A16" zoomScale="80" zoomScaleNormal="80" workbookViewId="0">
      <selection activeCell="B1" sqref="B1"/>
    </sheetView>
  </sheetViews>
  <sheetFormatPr defaultColWidth="9.140625" defaultRowHeight="12.75"/>
  <cols>
    <col min="1" max="1" width="11.85546875" style="309" bestFit="1" customWidth="1"/>
    <col min="2" max="2" width="86.85546875" style="305" customWidth="1"/>
    <col min="3" max="4" width="31.5703125" style="305" customWidth="1"/>
    <col min="5" max="5" width="16.42578125" style="311" bestFit="1" customWidth="1"/>
    <col min="6" max="6" width="14.140625" style="311" bestFit="1" customWidth="1"/>
    <col min="7" max="7" width="20" style="305" bestFit="1" customWidth="1"/>
    <col min="8" max="8" width="25.140625" style="305" bestFit="1" customWidth="1"/>
    <col min="9" max="16384" width="9.140625" style="305"/>
  </cols>
  <sheetData>
    <row r="1" spans="1:8" ht="13.5">
      <c r="A1" s="304" t="s">
        <v>97</v>
      </c>
      <c r="B1" s="236" t="str">
        <f>'1. key ratios'!B1</f>
        <v>სს "ხალიკ ბანკი საქართველო"</v>
      </c>
      <c r="C1" s="412"/>
      <c r="D1" s="412"/>
      <c r="E1" s="412"/>
      <c r="F1" s="412"/>
      <c r="G1" s="412"/>
      <c r="H1" s="412"/>
    </row>
    <row r="2" spans="1:8">
      <c r="A2" s="306" t="s">
        <v>98</v>
      </c>
      <c r="B2" s="308">
        <f>'1. key ratios'!B2</f>
        <v>45747</v>
      </c>
      <c r="C2" s="412"/>
      <c r="D2" s="412"/>
      <c r="E2" s="412"/>
      <c r="F2" s="412"/>
      <c r="G2" s="412"/>
      <c r="H2" s="412"/>
    </row>
    <row r="3" spans="1:8">
      <c r="A3" s="307" t="s">
        <v>470</v>
      </c>
      <c r="B3" s="412"/>
      <c r="C3" s="412"/>
      <c r="D3" s="412"/>
      <c r="E3" s="412"/>
      <c r="F3" s="412"/>
      <c r="G3" s="412"/>
      <c r="H3" s="412"/>
    </row>
    <row r="4" spans="1:8">
      <c r="A4" s="413"/>
      <c r="B4" s="412"/>
      <c r="C4" s="411" t="s">
        <v>471</v>
      </c>
      <c r="D4" s="411" t="s">
        <v>472</v>
      </c>
      <c r="E4" s="411" t="s">
        <v>473</v>
      </c>
      <c r="F4" s="411" t="s">
        <v>474</v>
      </c>
      <c r="G4" s="411" t="s">
        <v>475</v>
      </c>
      <c r="H4" s="411" t="s">
        <v>476</v>
      </c>
    </row>
    <row r="5" spans="1:8" ht="33.950000000000003" customHeight="1">
      <c r="A5" s="864" t="s">
        <v>835</v>
      </c>
      <c r="B5" s="865"/>
      <c r="C5" s="878" t="s">
        <v>565</v>
      </c>
      <c r="D5" s="878"/>
      <c r="E5" s="878" t="s">
        <v>834</v>
      </c>
      <c r="F5" s="876" t="s">
        <v>833</v>
      </c>
      <c r="G5" s="876" t="s">
        <v>480</v>
      </c>
      <c r="H5" s="409" t="s">
        <v>832</v>
      </c>
    </row>
    <row r="6" spans="1:8" ht="25.5">
      <c r="A6" s="868"/>
      <c r="B6" s="869"/>
      <c r="C6" s="410" t="s">
        <v>481</v>
      </c>
      <c r="D6" s="410" t="s">
        <v>482</v>
      </c>
      <c r="E6" s="878"/>
      <c r="F6" s="877"/>
      <c r="G6" s="877"/>
      <c r="H6" s="409" t="s">
        <v>831</v>
      </c>
    </row>
    <row r="7" spans="1:8">
      <c r="A7" s="407">
        <v>1</v>
      </c>
      <c r="B7" s="393" t="s">
        <v>123</v>
      </c>
      <c r="C7" s="759">
        <v>0</v>
      </c>
      <c r="D7" s="759">
        <v>98710844.689999998</v>
      </c>
      <c r="E7" s="760">
        <v>6764.85</v>
      </c>
      <c r="F7" s="760">
        <v>0</v>
      </c>
      <c r="G7" s="759">
        <v>0</v>
      </c>
      <c r="H7" s="400">
        <f t="shared" ref="H7:H20" si="0">C7+D7-E7-F7</f>
        <v>98704079.840000004</v>
      </c>
    </row>
    <row r="8" spans="1:8" ht="14.45" customHeight="1">
      <c r="A8" s="407">
        <v>2</v>
      </c>
      <c r="B8" s="393" t="s">
        <v>124</v>
      </c>
      <c r="C8" s="759">
        <v>0</v>
      </c>
      <c r="D8" s="759">
        <v>0</v>
      </c>
      <c r="E8" s="760">
        <v>0</v>
      </c>
      <c r="F8" s="760">
        <v>0</v>
      </c>
      <c r="G8" s="759">
        <v>0</v>
      </c>
      <c r="H8" s="400">
        <f t="shared" si="0"/>
        <v>0</v>
      </c>
    </row>
    <row r="9" spans="1:8">
      <c r="A9" s="407">
        <v>3</v>
      </c>
      <c r="B9" s="393" t="s">
        <v>125</v>
      </c>
      <c r="C9" s="759">
        <v>0</v>
      </c>
      <c r="D9" s="759">
        <v>0</v>
      </c>
      <c r="E9" s="760">
        <v>0</v>
      </c>
      <c r="F9" s="760">
        <v>0</v>
      </c>
      <c r="G9" s="759">
        <v>0</v>
      </c>
      <c r="H9" s="400">
        <f t="shared" si="0"/>
        <v>0</v>
      </c>
    </row>
    <row r="10" spans="1:8">
      <c r="A10" s="407">
        <v>4</v>
      </c>
      <c r="B10" s="393" t="s">
        <v>126</v>
      </c>
      <c r="C10" s="759">
        <v>0</v>
      </c>
      <c r="D10" s="759">
        <v>0</v>
      </c>
      <c r="E10" s="760">
        <v>0</v>
      </c>
      <c r="F10" s="760">
        <v>0</v>
      </c>
      <c r="G10" s="759">
        <v>0</v>
      </c>
      <c r="H10" s="400">
        <f t="shared" si="0"/>
        <v>0</v>
      </c>
    </row>
    <row r="11" spans="1:8">
      <c r="A11" s="407">
        <v>5</v>
      </c>
      <c r="B11" s="393" t="s">
        <v>912</v>
      </c>
      <c r="C11" s="759">
        <v>0</v>
      </c>
      <c r="D11" s="759">
        <v>0</v>
      </c>
      <c r="E11" s="760">
        <v>0</v>
      </c>
      <c r="F11" s="760">
        <v>0</v>
      </c>
      <c r="G11" s="759">
        <v>0</v>
      </c>
      <c r="H11" s="400">
        <f t="shared" si="0"/>
        <v>0</v>
      </c>
    </row>
    <row r="12" spans="1:8">
      <c r="A12" s="407">
        <v>6</v>
      </c>
      <c r="B12" s="393" t="s">
        <v>127</v>
      </c>
      <c r="C12" s="759">
        <v>0</v>
      </c>
      <c r="D12" s="759">
        <v>29442257.410000004</v>
      </c>
      <c r="E12" s="760">
        <v>765.06999999999982</v>
      </c>
      <c r="F12" s="760">
        <v>0</v>
      </c>
      <c r="G12" s="759">
        <v>0</v>
      </c>
      <c r="H12" s="400">
        <f t="shared" si="0"/>
        <v>29441492.340000004</v>
      </c>
    </row>
    <row r="13" spans="1:8">
      <c r="A13" s="407">
        <v>7</v>
      </c>
      <c r="B13" s="393" t="s">
        <v>71</v>
      </c>
      <c r="C13" s="759">
        <v>48993583.779999994</v>
      </c>
      <c r="D13" s="759">
        <v>521363263.68999988</v>
      </c>
      <c r="E13" s="760">
        <v>9427239.4528999906</v>
      </c>
      <c r="F13" s="760">
        <v>0</v>
      </c>
      <c r="G13" s="759">
        <v>0</v>
      </c>
      <c r="H13" s="400">
        <f t="shared" si="0"/>
        <v>560929608.01709998</v>
      </c>
    </row>
    <row r="14" spans="1:8">
      <c r="A14" s="407">
        <v>8</v>
      </c>
      <c r="B14" s="395" t="s">
        <v>72</v>
      </c>
      <c r="C14" s="759">
        <v>14420109.069999998</v>
      </c>
      <c r="D14" s="759">
        <v>183043307.0200001</v>
      </c>
      <c r="E14" s="760">
        <v>4160548.4559000083</v>
      </c>
      <c r="F14" s="760">
        <v>0</v>
      </c>
      <c r="G14" s="759">
        <v>0</v>
      </c>
      <c r="H14" s="400">
        <f t="shared" si="0"/>
        <v>193302867.63410008</v>
      </c>
    </row>
    <row r="15" spans="1:8" ht="24">
      <c r="A15" s="407">
        <v>9</v>
      </c>
      <c r="B15" s="393" t="s">
        <v>913</v>
      </c>
      <c r="C15" s="759">
        <v>0</v>
      </c>
      <c r="D15" s="759">
        <v>0</v>
      </c>
      <c r="E15" s="760">
        <v>0</v>
      </c>
      <c r="F15" s="760">
        <v>0</v>
      </c>
      <c r="G15" s="759">
        <v>0</v>
      </c>
      <c r="H15" s="400">
        <f t="shared" si="0"/>
        <v>0</v>
      </c>
    </row>
    <row r="16" spans="1:8">
      <c r="A16" s="407">
        <v>10</v>
      </c>
      <c r="B16" s="397" t="s">
        <v>483</v>
      </c>
      <c r="C16" s="759">
        <v>36119611.479999997</v>
      </c>
      <c r="D16" s="759">
        <v>74816.2</v>
      </c>
      <c r="E16" s="760">
        <v>7362920.6144000012</v>
      </c>
      <c r="F16" s="760">
        <v>0</v>
      </c>
      <c r="G16" s="759">
        <v>0</v>
      </c>
      <c r="H16" s="400">
        <f t="shared" si="0"/>
        <v>28831507.0656</v>
      </c>
    </row>
    <row r="17" spans="1:8">
      <c r="A17" s="407">
        <v>11</v>
      </c>
      <c r="B17" s="393" t="s">
        <v>68</v>
      </c>
      <c r="C17" s="759">
        <v>0</v>
      </c>
      <c r="D17" s="759">
        <v>0</v>
      </c>
      <c r="E17" s="760">
        <v>0</v>
      </c>
      <c r="F17" s="760">
        <v>0</v>
      </c>
      <c r="G17" s="759">
        <v>0</v>
      </c>
      <c r="H17" s="400">
        <f t="shared" si="0"/>
        <v>0</v>
      </c>
    </row>
    <row r="18" spans="1:8">
      <c r="A18" s="407">
        <v>12</v>
      </c>
      <c r="B18" s="393" t="s">
        <v>69</v>
      </c>
      <c r="C18" s="759">
        <v>0</v>
      </c>
      <c r="D18" s="759">
        <v>0</v>
      </c>
      <c r="E18" s="760">
        <v>0</v>
      </c>
      <c r="F18" s="760">
        <v>0</v>
      </c>
      <c r="G18" s="759">
        <v>0</v>
      </c>
      <c r="H18" s="400">
        <f t="shared" si="0"/>
        <v>0</v>
      </c>
    </row>
    <row r="19" spans="1:8">
      <c r="A19" s="408">
        <v>13</v>
      </c>
      <c r="B19" s="395" t="s">
        <v>70</v>
      </c>
      <c r="C19" s="759">
        <v>0</v>
      </c>
      <c r="D19" s="759">
        <v>0</v>
      </c>
      <c r="E19" s="760">
        <v>0</v>
      </c>
      <c r="F19" s="760">
        <v>0</v>
      </c>
      <c r="G19" s="759">
        <v>0</v>
      </c>
      <c r="H19" s="400">
        <f t="shared" si="0"/>
        <v>0</v>
      </c>
    </row>
    <row r="20" spans="1:8">
      <c r="A20" s="407">
        <v>14</v>
      </c>
      <c r="B20" s="393" t="s">
        <v>469</v>
      </c>
      <c r="C20" s="759">
        <v>17947411.560000002</v>
      </c>
      <c r="D20" s="759">
        <v>137432756.59999996</v>
      </c>
      <c r="E20" s="760">
        <v>4597038.9183692737</v>
      </c>
      <c r="F20" s="760">
        <v>0</v>
      </c>
      <c r="G20" s="759">
        <v>0</v>
      </c>
      <c r="H20" s="400">
        <f t="shared" si="0"/>
        <v>150783129.2416307</v>
      </c>
    </row>
    <row r="21" spans="1:8" s="310" customFormat="1">
      <c r="A21" s="406">
        <v>15</v>
      </c>
      <c r="B21" s="405" t="s">
        <v>66</v>
      </c>
      <c r="C21" s="761">
        <f t="shared" ref="C21:H21" si="1">SUM(C7:C15)+SUM(C17:C20)</f>
        <v>81361104.409999996</v>
      </c>
      <c r="D21" s="761">
        <f t="shared" si="1"/>
        <v>969992429.40999985</v>
      </c>
      <c r="E21" s="761">
        <f t="shared" si="1"/>
        <v>18192356.747169271</v>
      </c>
      <c r="F21" s="761">
        <f t="shared" si="1"/>
        <v>0</v>
      </c>
      <c r="G21" s="761">
        <f t="shared" si="1"/>
        <v>0</v>
      </c>
      <c r="H21" s="400">
        <f t="shared" si="1"/>
        <v>1033161177.0728307</v>
      </c>
    </row>
    <row r="22" spans="1:8">
      <c r="A22" s="404">
        <v>16</v>
      </c>
      <c r="B22" s="403" t="s">
        <v>484</v>
      </c>
      <c r="C22" s="759">
        <v>81361104.410000041</v>
      </c>
      <c r="D22" s="759">
        <v>776247331.03000009</v>
      </c>
      <c r="E22" s="760">
        <v>17923462.422400065</v>
      </c>
      <c r="F22" s="760">
        <v>0</v>
      </c>
      <c r="G22" s="759">
        <v>0</v>
      </c>
      <c r="H22" s="400">
        <f>C22+D22-E22-F22</f>
        <v>839684973.01760006</v>
      </c>
    </row>
    <row r="23" spans="1:8">
      <c r="A23" s="404">
        <v>17</v>
      </c>
      <c r="B23" s="403" t="s">
        <v>485</v>
      </c>
      <c r="C23" s="759">
        <v>0</v>
      </c>
      <c r="D23" s="759">
        <v>6659383.9499999993</v>
      </c>
      <c r="E23" s="760">
        <v>5976.22</v>
      </c>
      <c r="F23" s="760">
        <v>0</v>
      </c>
      <c r="G23" s="759">
        <v>0</v>
      </c>
      <c r="H23" s="400">
        <f>C23+D23-E23-F23</f>
        <v>6653407.7299999995</v>
      </c>
    </row>
    <row r="25" spans="1:8">
      <c r="E25" s="305"/>
      <c r="F25" s="305"/>
    </row>
    <row r="26" spans="1:8" ht="42.6" customHeight="1">
      <c r="B26" s="325" t="s">
        <v>647</v>
      </c>
    </row>
    <row r="31" spans="1:8">
      <c r="E31" s="305"/>
      <c r="F31" s="305"/>
    </row>
    <row r="32" spans="1:8">
      <c r="E32" s="305"/>
      <c r="F32" s="305"/>
    </row>
    <row r="33" spans="5:6">
      <c r="E33" s="305"/>
      <c r="F33" s="305"/>
    </row>
    <row r="34" spans="5:6">
      <c r="E34" s="305"/>
      <c r="F34" s="305"/>
    </row>
    <row r="35" spans="5:6">
      <c r="E35" s="305"/>
      <c r="F35" s="305"/>
    </row>
    <row r="36" spans="5:6">
      <c r="E36" s="305"/>
      <c r="F36" s="305"/>
    </row>
    <row r="37" spans="5:6">
      <c r="E37" s="305"/>
      <c r="F37" s="305"/>
    </row>
    <row r="38" spans="5:6">
      <c r="E38" s="305"/>
      <c r="F38" s="305"/>
    </row>
    <row r="39" spans="5:6">
      <c r="E39" s="305"/>
      <c r="F39" s="305"/>
    </row>
    <row r="40" spans="5:6">
      <c r="E40" s="305"/>
      <c r="F40" s="305"/>
    </row>
    <row r="41" spans="5:6">
      <c r="E41" s="305"/>
      <c r="F41" s="305"/>
    </row>
    <row r="42" spans="5:6">
      <c r="E42" s="305"/>
      <c r="F42" s="305"/>
    </row>
    <row r="43" spans="5:6">
      <c r="E43" s="305"/>
      <c r="F43" s="305"/>
    </row>
    <row r="44" spans="5:6">
      <c r="E44" s="305"/>
      <c r="F44" s="305"/>
    </row>
    <row r="45" spans="5:6">
      <c r="E45" s="305"/>
      <c r="F45" s="305"/>
    </row>
    <row r="46" spans="5:6">
      <c r="E46" s="305"/>
      <c r="F46" s="305"/>
    </row>
    <row r="47" spans="5:6">
      <c r="E47" s="305"/>
      <c r="F47" s="305"/>
    </row>
    <row r="48" spans="5:6">
      <c r="E48" s="305"/>
      <c r="F48" s="305"/>
    </row>
    <row r="49" spans="5:6">
      <c r="E49" s="305"/>
      <c r="F49" s="305"/>
    </row>
    <row r="50" spans="5:6">
      <c r="E50" s="305"/>
      <c r="F50" s="305"/>
    </row>
    <row r="51" spans="5:6">
      <c r="E51" s="305"/>
      <c r="F51" s="305"/>
    </row>
    <row r="52" spans="5:6">
      <c r="E52" s="305"/>
      <c r="F52" s="305"/>
    </row>
    <row r="53" spans="5:6">
      <c r="E53" s="305"/>
      <c r="F53" s="305"/>
    </row>
    <row r="54" spans="5:6">
      <c r="E54" s="305"/>
      <c r="F54" s="305"/>
    </row>
    <row r="55" spans="5:6">
      <c r="E55" s="305"/>
      <c r="F55" s="305"/>
    </row>
    <row r="56" spans="5:6">
      <c r="E56" s="305"/>
      <c r="F56" s="305"/>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4"/>
  <sheetViews>
    <sheetView showGridLines="0" topLeftCell="A19" zoomScale="80" zoomScaleNormal="80" workbookViewId="0">
      <selection activeCell="B1" sqref="B1"/>
    </sheetView>
  </sheetViews>
  <sheetFormatPr defaultColWidth="9.140625" defaultRowHeight="12.75"/>
  <cols>
    <col min="1" max="1" width="11" style="305" bestFit="1" customWidth="1"/>
    <col min="2" max="2" width="93.42578125" style="305" customWidth="1"/>
    <col min="3" max="4" width="35" style="305" customWidth="1"/>
    <col min="5" max="7" width="22" style="305" customWidth="1"/>
    <col min="8" max="8" width="42.140625" style="305" bestFit="1" customWidth="1"/>
    <col min="9" max="16384" width="9.140625" style="305"/>
  </cols>
  <sheetData>
    <row r="1" spans="1:8" ht="13.5">
      <c r="A1" s="304" t="s">
        <v>97</v>
      </c>
      <c r="B1" s="236" t="str">
        <f>'1. key ratios'!B1</f>
        <v>სს "ხალიკ ბანკი საქართველო"</v>
      </c>
      <c r="C1" s="412"/>
      <c r="D1" s="412"/>
      <c r="E1" s="412"/>
      <c r="F1" s="412"/>
      <c r="G1" s="412"/>
      <c r="H1" s="412"/>
    </row>
    <row r="2" spans="1:8">
      <c r="A2" s="306" t="s">
        <v>98</v>
      </c>
      <c r="B2" s="308">
        <f>'1. key ratios'!B2</f>
        <v>45747</v>
      </c>
      <c r="C2" s="412"/>
      <c r="D2" s="412"/>
      <c r="E2" s="412"/>
      <c r="F2" s="412"/>
      <c r="G2" s="412"/>
      <c r="H2" s="412"/>
    </row>
    <row r="3" spans="1:8">
      <c r="A3" s="307" t="s">
        <v>486</v>
      </c>
      <c r="B3" s="412"/>
      <c r="C3" s="412"/>
      <c r="D3" s="412"/>
      <c r="E3" s="412"/>
      <c r="F3" s="412"/>
      <c r="G3" s="412"/>
      <c r="H3" s="412"/>
    </row>
    <row r="4" spans="1:8">
      <c r="A4" s="412"/>
      <c r="B4" s="412"/>
      <c r="C4" s="411" t="s">
        <v>471</v>
      </c>
      <c r="D4" s="411" t="s">
        <v>472</v>
      </c>
      <c r="E4" s="411" t="s">
        <v>473</v>
      </c>
      <c r="F4" s="411" t="s">
        <v>474</v>
      </c>
      <c r="G4" s="411" t="s">
        <v>475</v>
      </c>
      <c r="H4" s="411" t="s">
        <v>476</v>
      </c>
    </row>
    <row r="5" spans="1:8" ht="41.45" customHeight="1">
      <c r="A5" s="864" t="s">
        <v>837</v>
      </c>
      <c r="B5" s="865"/>
      <c r="C5" s="879" t="s">
        <v>565</v>
      </c>
      <c r="D5" s="880"/>
      <c r="E5" s="876" t="s">
        <v>834</v>
      </c>
      <c r="F5" s="876" t="s">
        <v>833</v>
      </c>
      <c r="G5" s="876" t="s">
        <v>480</v>
      </c>
      <c r="H5" s="409" t="s">
        <v>832</v>
      </c>
    </row>
    <row r="6" spans="1:8" ht="25.5">
      <c r="A6" s="868"/>
      <c r="B6" s="869"/>
      <c r="C6" s="410" t="s">
        <v>481</v>
      </c>
      <c r="D6" s="410" t="s">
        <v>482</v>
      </c>
      <c r="E6" s="877"/>
      <c r="F6" s="877"/>
      <c r="G6" s="877"/>
      <c r="H6" s="409" t="s">
        <v>831</v>
      </c>
    </row>
    <row r="7" spans="1:8">
      <c r="A7" s="401">
        <v>1</v>
      </c>
      <c r="B7" s="416" t="s">
        <v>487</v>
      </c>
      <c r="C7" s="759">
        <v>1032918.9799999999</v>
      </c>
      <c r="D7" s="759">
        <v>108255499.38999999</v>
      </c>
      <c r="E7" s="759">
        <v>357025.51349999977</v>
      </c>
      <c r="F7" s="759">
        <v>0</v>
      </c>
      <c r="G7" s="759">
        <v>0</v>
      </c>
      <c r="H7" s="400">
        <f t="shared" ref="H7:H34" si="0">C7+D7-E7-F7</f>
        <v>108931392.85649998</v>
      </c>
    </row>
    <row r="8" spans="1:8">
      <c r="A8" s="401">
        <v>2</v>
      </c>
      <c r="B8" s="416" t="s">
        <v>488</v>
      </c>
      <c r="C8" s="759">
        <v>2826800.3499999996</v>
      </c>
      <c r="D8" s="759">
        <v>123482601.25000009</v>
      </c>
      <c r="E8" s="759">
        <v>1492761.8004999985</v>
      </c>
      <c r="F8" s="759">
        <v>0</v>
      </c>
      <c r="G8" s="759">
        <v>0</v>
      </c>
      <c r="H8" s="400">
        <f t="shared" si="0"/>
        <v>124816639.79950008</v>
      </c>
    </row>
    <row r="9" spans="1:8">
      <c r="A9" s="401">
        <v>3</v>
      </c>
      <c r="B9" s="416" t="s">
        <v>836</v>
      </c>
      <c r="C9" s="759">
        <v>0</v>
      </c>
      <c r="D9" s="759">
        <v>0</v>
      </c>
      <c r="E9" s="759">
        <v>0</v>
      </c>
      <c r="F9" s="759">
        <v>0</v>
      </c>
      <c r="G9" s="759">
        <v>0</v>
      </c>
      <c r="H9" s="400">
        <f t="shared" si="0"/>
        <v>0</v>
      </c>
    </row>
    <row r="10" spans="1:8">
      <c r="A10" s="401">
        <v>4</v>
      </c>
      <c r="B10" s="416" t="s">
        <v>489</v>
      </c>
      <c r="C10" s="759">
        <v>5663831.2899999991</v>
      </c>
      <c r="D10" s="759">
        <v>39814877.159999989</v>
      </c>
      <c r="E10" s="759">
        <v>797359.38240000047</v>
      </c>
      <c r="F10" s="759">
        <v>0</v>
      </c>
      <c r="G10" s="759">
        <v>0</v>
      </c>
      <c r="H10" s="400">
        <f t="shared" si="0"/>
        <v>44681349.067599989</v>
      </c>
    </row>
    <row r="11" spans="1:8">
      <c r="A11" s="401">
        <v>5</v>
      </c>
      <c r="B11" s="416" t="s">
        <v>490</v>
      </c>
      <c r="C11" s="759">
        <v>14303244.349999998</v>
      </c>
      <c r="D11" s="759">
        <v>114855953.65000002</v>
      </c>
      <c r="E11" s="759">
        <v>1570911.1908000009</v>
      </c>
      <c r="F11" s="759">
        <v>0</v>
      </c>
      <c r="G11" s="759">
        <v>0</v>
      </c>
      <c r="H11" s="400">
        <f t="shared" si="0"/>
        <v>127588286.80920002</v>
      </c>
    </row>
    <row r="12" spans="1:8">
      <c r="A12" s="401">
        <v>6</v>
      </c>
      <c r="B12" s="416" t="s">
        <v>491</v>
      </c>
      <c r="C12" s="759">
        <v>282739.97000000009</v>
      </c>
      <c r="D12" s="759">
        <v>25737453.620000005</v>
      </c>
      <c r="E12" s="759">
        <v>345023.12</v>
      </c>
      <c r="F12" s="759">
        <v>0</v>
      </c>
      <c r="G12" s="759">
        <v>0</v>
      </c>
      <c r="H12" s="400">
        <f t="shared" si="0"/>
        <v>25675170.470000003</v>
      </c>
    </row>
    <row r="13" spans="1:8">
      <c r="A13" s="401">
        <v>7</v>
      </c>
      <c r="B13" s="416" t="s">
        <v>492</v>
      </c>
      <c r="C13" s="759">
        <v>4143282.3500000006</v>
      </c>
      <c r="D13" s="759">
        <v>2332076.34</v>
      </c>
      <c r="E13" s="759">
        <v>298809.13399999996</v>
      </c>
      <c r="F13" s="759">
        <v>0</v>
      </c>
      <c r="G13" s="759">
        <v>0</v>
      </c>
      <c r="H13" s="400">
        <f t="shared" si="0"/>
        <v>6176549.5560000008</v>
      </c>
    </row>
    <row r="14" spans="1:8">
      <c r="A14" s="401">
        <v>8</v>
      </c>
      <c r="B14" s="416" t="s">
        <v>493</v>
      </c>
      <c r="C14" s="759">
        <v>80161.460000000006</v>
      </c>
      <c r="D14" s="759">
        <v>2820832.9800000004</v>
      </c>
      <c r="E14" s="759">
        <v>29051.622999999996</v>
      </c>
      <c r="F14" s="759">
        <v>0</v>
      </c>
      <c r="G14" s="759">
        <v>0</v>
      </c>
      <c r="H14" s="400">
        <f t="shared" si="0"/>
        <v>2871942.8170000003</v>
      </c>
    </row>
    <row r="15" spans="1:8">
      <c r="A15" s="401">
        <v>9</v>
      </c>
      <c r="B15" s="416" t="s">
        <v>494</v>
      </c>
      <c r="C15" s="759">
        <v>3363100.27</v>
      </c>
      <c r="D15" s="759">
        <v>1275409.3400000001</v>
      </c>
      <c r="E15" s="759">
        <v>22662.982899999999</v>
      </c>
      <c r="F15" s="759">
        <v>0</v>
      </c>
      <c r="G15" s="759">
        <v>0</v>
      </c>
      <c r="H15" s="400">
        <f t="shared" si="0"/>
        <v>4615846.6271000002</v>
      </c>
    </row>
    <row r="16" spans="1:8">
      <c r="A16" s="401">
        <v>10</v>
      </c>
      <c r="B16" s="416" t="s">
        <v>495</v>
      </c>
      <c r="C16" s="759">
        <v>378300.41000000003</v>
      </c>
      <c r="D16" s="759">
        <v>752065.34</v>
      </c>
      <c r="E16" s="759">
        <v>96590.200299999997</v>
      </c>
      <c r="F16" s="759">
        <v>0</v>
      </c>
      <c r="G16" s="759">
        <v>0</v>
      </c>
      <c r="H16" s="400">
        <f t="shared" si="0"/>
        <v>1033775.5497</v>
      </c>
    </row>
    <row r="17" spans="1:9">
      <c r="A17" s="401">
        <v>11</v>
      </c>
      <c r="B17" s="416" t="s">
        <v>496</v>
      </c>
      <c r="C17" s="759">
        <v>33397.99</v>
      </c>
      <c r="D17" s="759">
        <v>12165583.75</v>
      </c>
      <c r="E17" s="759">
        <v>643584.60000000033</v>
      </c>
      <c r="F17" s="759">
        <v>0</v>
      </c>
      <c r="G17" s="759">
        <v>0</v>
      </c>
      <c r="H17" s="400">
        <f t="shared" si="0"/>
        <v>11555397.140000001</v>
      </c>
    </row>
    <row r="18" spans="1:9">
      <c r="A18" s="401">
        <v>12</v>
      </c>
      <c r="B18" s="416" t="s">
        <v>497</v>
      </c>
      <c r="C18" s="759">
        <v>5037193.5900000008</v>
      </c>
      <c r="D18" s="759">
        <v>84344509.650000021</v>
      </c>
      <c r="E18" s="759">
        <v>1668399.4537999993</v>
      </c>
      <c r="F18" s="759">
        <v>0</v>
      </c>
      <c r="G18" s="759">
        <v>0</v>
      </c>
      <c r="H18" s="400">
        <f t="shared" si="0"/>
        <v>87713303.786200032</v>
      </c>
    </row>
    <row r="19" spans="1:9">
      <c r="A19" s="401">
        <v>13</v>
      </c>
      <c r="B19" s="416" t="s">
        <v>498</v>
      </c>
      <c r="C19" s="759">
        <v>8663631.9299999997</v>
      </c>
      <c r="D19" s="759">
        <v>32811051.410000004</v>
      </c>
      <c r="E19" s="759">
        <v>2209364.0253000013</v>
      </c>
      <c r="F19" s="759">
        <v>0</v>
      </c>
      <c r="G19" s="759">
        <v>0</v>
      </c>
      <c r="H19" s="400">
        <f t="shared" si="0"/>
        <v>39265319.3147</v>
      </c>
    </row>
    <row r="20" spans="1:9">
      <c r="A20" s="401">
        <v>14</v>
      </c>
      <c r="B20" s="416" t="s">
        <v>499</v>
      </c>
      <c r="C20" s="759">
        <v>10031701.99</v>
      </c>
      <c r="D20" s="759">
        <v>69808252.799999997</v>
      </c>
      <c r="E20" s="759">
        <v>819683.7424999997</v>
      </c>
      <c r="F20" s="759">
        <v>0</v>
      </c>
      <c r="G20" s="759">
        <v>0</v>
      </c>
      <c r="H20" s="400">
        <f t="shared" si="0"/>
        <v>79020271.047499985</v>
      </c>
    </row>
    <row r="21" spans="1:9">
      <c r="A21" s="401">
        <v>15</v>
      </c>
      <c r="B21" s="416" t="s">
        <v>500</v>
      </c>
      <c r="C21" s="759">
        <v>4030215.73</v>
      </c>
      <c r="D21" s="759">
        <v>21376235.009999998</v>
      </c>
      <c r="E21" s="759">
        <v>892366.36520000012</v>
      </c>
      <c r="F21" s="759">
        <v>0</v>
      </c>
      <c r="G21" s="759">
        <v>0</v>
      </c>
      <c r="H21" s="400">
        <f t="shared" si="0"/>
        <v>24514084.374799997</v>
      </c>
    </row>
    <row r="22" spans="1:9">
      <c r="A22" s="401">
        <v>16</v>
      </c>
      <c r="B22" s="416" t="s">
        <v>501</v>
      </c>
      <c r="C22" s="759">
        <v>529.79</v>
      </c>
      <c r="D22" s="759">
        <v>133151.35</v>
      </c>
      <c r="E22" s="759">
        <v>1083.2003999999999</v>
      </c>
      <c r="F22" s="759">
        <v>0</v>
      </c>
      <c r="G22" s="759">
        <v>0</v>
      </c>
      <c r="H22" s="400">
        <f t="shared" si="0"/>
        <v>132597.93960000001</v>
      </c>
    </row>
    <row r="23" spans="1:9">
      <c r="A23" s="401">
        <v>17</v>
      </c>
      <c r="B23" s="416" t="s">
        <v>502</v>
      </c>
      <c r="C23" s="759">
        <v>22046.59</v>
      </c>
      <c r="D23" s="759">
        <v>9507224.8300000001</v>
      </c>
      <c r="E23" s="759">
        <v>54634.045299999991</v>
      </c>
      <c r="F23" s="759">
        <v>0</v>
      </c>
      <c r="G23" s="759">
        <v>0</v>
      </c>
      <c r="H23" s="400">
        <f t="shared" si="0"/>
        <v>9474637.3747000005</v>
      </c>
    </row>
    <row r="24" spans="1:9">
      <c r="A24" s="401">
        <v>18</v>
      </c>
      <c r="B24" s="416" t="s">
        <v>503</v>
      </c>
      <c r="C24" s="759">
        <v>0</v>
      </c>
      <c r="D24" s="759">
        <v>2558719.4</v>
      </c>
      <c r="E24" s="759">
        <v>1738.2487000000001</v>
      </c>
      <c r="F24" s="759">
        <v>0</v>
      </c>
      <c r="G24" s="759">
        <v>0</v>
      </c>
      <c r="H24" s="400">
        <f t="shared" si="0"/>
        <v>2556981.1513</v>
      </c>
    </row>
    <row r="25" spans="1:9">
      <c r="A25" s="401">
        <v>19</v>
      </c>
      <c r="B25" s="416" t="s">
        <v>504</v>
      </c>
      <c r="C25" s="759">
        <v>3515.3700000000003</v>
      </c>
      <c r="D25" s="759">
        <v>1922152.55</v>
      </c>
      <c r="E25" s="759">
        <v>13099.023499999999</v>
      </c>
      <c r="F25" s="759">
        <v>0</v>
      </c>
      <c r="G25" s="759">
        <v>0</v>
      </c>
      <c r="H25" s="400">
        <f t="shared" si="0"/>
        <v>1912568.8965000003</v>
      </c>
    </row>
    <row r="26" spans="1:9">
      <c r="A26" s="401">
        <v>20</v>
      </c>
      <c r="B26" s="416" t="s">
        <v>505</v>
      </c>
      <c r="C26" s="759">
        <v>578273.17000000004</v>
      </c>
      <c r="D26" s="759">
        <v>28690211.44000002</v>
      </c>
      <c r="E26" s="759">
        <v>228770.82390000005</v>
      </c>
      <c r="F26" s="759">
        <v>0</v>
      </c>
      <c r="G26" s="759">
        <v>0</v>
      </c>
      <c r="H26" s="400">
        <f t="shared" si="0"/>
        <v>29039713.786100022</v>
      </c>
      <c r="I26" s="312"/>
    </row>
    <row r="27" spans="1:9">
      <c r="A27" s="401">
        <v>21</v>
      </c>
      <c r="B27" s="416" t="s">
        <v>506</v>
      </c>
      <c r="C27" s="759">
        <v>768135.07000000007</v>
      </c>
      <c r="D27" s="759">
        <v>351341.18999999994</v>
      </c>
      <c r="E27" s="759">
        <v>8535.2615999999998</v>
      </c>
      <c r="F27" s="759">
        <v>0</v>
      </c>
      <c r="G27" s="759">
        <v>0</v>
      </c>
      <c r="H27" s="400">
        <f t="shared" si="0"/>
        <v>1110940.9983999999</v>
      </c>
      <c r="I27" s="312"/>
    </row>
    <row r="28" spans="1:9">
      <c r="A28" s="401">
        <v>22</v>
      </c>
      <c r="B28" s="416" t="s">
        <v>507</v>
      </c>
      <c r="C28" s="759">
        <v>78529.240000000005</v>
      </c>
      <c r="D28" s="759">
        <v>1166003.3</v>
      </c>
      <c r="E28" s="759">
        <v>38059.360999999997</v>
      </c>
      <c r="F28" s="759">
        <v>0</v>
      </c>
      <c r="G28" s="759">
        <v>0</v>
      </c>
      <c r="H28" s="400">
        <f t="shared" si="0"/>
        <v>1206473.179</v>
      </c>
      <c r="I28" s="312"/>
    </row>
    <row r="29" spans="1:9">
      <c r="A29" s="401">
        <v>23</v>
      </c>
      <c r="B29" s="416" t="s">
        <v>508</v>
      </c>
      <c r="C29" s="759">
        <v>7518073.9999999991</v>
      </c>
      <c r="D29" s="759">
        <v>139456814.27000004</v>
      </c>
      <c r="E29" s="759">
        <v>3559869.1931999964</v>
      </c>
      <c r="F29" s="759">
        <v>0</v>
      </c>
      <c r="G29" s="759">
        <v>0</v>
      </c>
      <c r="H29" s="400">
        <f t="shared" si="0"/>
        <v>143415019.07680005</v>
      </c>
      <c r="I29" s="312"/>
    </row>
    <row r="30" spans="1:9">
      <c r="A30" s="401">
        <v>24</v>
      </c>
      <c r="B30" s="416" t="s">
        <v>509</v>
      </c>
      <c r="C30" s="759">
        <v>4153777.5499999993</v>
      </c>
      <c r="D30" s="759">
        <v>15828654.450000005</v>
      </c>
      <c r="E30" s="759">
        <v>425954.82469999988</v>
      </c>
      <c r="F30" s="759">
        <v>0</v>
      </c>
      <c r="G30" s="759">
        <v>0</v>
      </c>
      <c r="H30" s="400">
        <f t="shared" si="0"/>
        <v>19556477.175300002</v>
      </c>
      <c r="I30" s="312"/>
    </row>
    <row r="31" spans="1:9">
      <c r="A31" s="401">
        <v>25</v>
      </c>
      <c r="B31" s="416" t="s">
        <v>510</v>
      </c>
      <c r="C31" s="759">
        <v>8367702.9699999997</v>
      </c>
      <c r="D31" s="759">
        <v>64953758.660000011</v>
      </c>
      <c r="E31" s="759">
        <v>2355655.2259000014</v>
      </c>
      <c r="F31" s="759">
        <v>0</v>
      </c>
      <c r="G31" s="759">
        <v>0</v>
      </c>
      <c r="H31" s="400">
        <f t="shared" si="0"/>
        <v>70965806.404100016</v>
      </c>
      <c r="I31" s="312"/>
    </row>
    <row r="32" spans="1:9">
      <c r="A32" s="401">
        <v>26</v>
      </c>
      <c r="B32" s="416" t="s">
        <v>511</v>
      </c>
      <c r="C32" s="759">
        <v>0</v>
      </c>
      <c r="D32" s="759">
        <v>0</v>
      </c>
      <c r="E32" s="759">
        <v>0</v>
      </c>
      <c r="F32" s="759">
        <v>0</v>
      </c>
      <c r="G32" s="759">
        <v>0</v>
      </c>
      <c r="H32" s="400">
        <f t="shared" si="0"/>
        <v>0</v>
      </c>
      <c r="I32" s="312"/>
    </row>
    <row r="33" spans="1:9">
      <c r="A33" s="401">
        <v>27</v>
      </c>
      <c r="B33" s="402" t="s">
        <v>88</v>
      </c>
      <c r="C33" s="759">
        <v>0</v>
      </c>
      <c r="D33" s="759">
        <v>65591996.280000001</v>
      </c>
      <c r="E33" s="759">
        <v>261364.40476927118</v>
      </c>
      <c r="F33" s="759">
        <v>0</v>
      </c>
      <c r="G33" s="759">
        <v>0</v>
      </c>
      <c r="H33" s="400">
        <f t="shared" si="0"/>
        <v>65330631.87523073</v>
      </c>
      <c r="I33" s="312"/>
    </row>
    <row r="34" spans="1:9">
      <c r="A34" s="401">
        <v>28</v>
      </c>
      <c r="B34" s="415" t="s">
        <v>66</v>
      </c>
      <c r="C34" s="761">
        <f>SUM(C7:C33)</f>
        <v>81361104.409999996</v>
      </c>
      <c r="D34" s="761">
        <f>SUM(D7:D33)</f>
        <v>969992429.41000021</v>
      </c>
      <c r="E34" s="761">
        <f>SUM(E7:E33)</f>
        <v>18192356.747169267</v>
      </c>
      <c r="F34" s="761">
        <f>SUM(F7:F33)</f>
        <v>0</v>
      </c>
      <c r="G34" s="761">
        <f>SUM(G7:G33)</f>
        <v>0</v>
      </c>
      <c r="H34" s="400">
        <f t="shared" si="0"/>
        <v>1033161177.0728309</v>
      </c>
      <c r="I34" s="312"/>
    </row>
    <row r="35" spans="1:9">
      <c r="A35" s="312"/>
      <c r="B35" s="312"/>
      <c r="C35" s="312"/>
      <c r="D35" s="312"/>
      <c r="E35" s="312"/>
      <c r="F35" s="312"/>
      <c r="G35" s="312"/>
      <c r="H35" s="312"/>
      <c r="I35" s="312"/>
    </row>
    <row r="36" spans="1:9">
      <c r="A36" s="312"/>
      <c r="B36" s="313"/>
      <c r="C36" s="313"/>
      <c r="D36" s="313"/>
      <c r="E36" s="313"/>
      <c r="F36" s="313"/>
      <c r="G36" s="313"/>
      <c r="H36" s="313"/>
      <c r="I36" s="312"/>
    </row>
    <row r="37" spans="1:9">
      <c r="B37" s="313"/>
      <c r="C37" s="313"/>
      <c r="D37" s="313"/>
      <c r="E37" s="313"/>
      <c r="F37" s="313"/>
      <c r="G37" s="313"/>
      <c r="H37" s="313"/>
    </row>
    <row r="38" spans="1:9">
      <c r="B38" s="313"/>
      <c r="C38" s="313"/>
      <c r="D38" s="313"/>
      <c r="E38" s="313"/>
      <c r="F38" s="313"/>
      <c r="G38" s="313"/>
      <c r="H38" s="313"/>
    </row>
    <row r="39" spans="1:9">
      <c r="B39" s="313"/>
      <c r="C39" s="313"/>
      <c r="D39" s="313"/>
      <c r="E39" s="313"/>
      <c r="F39" s="313"/>
      <c r="G39" s="313"/>
      <c r="H39" s="313"/>
    </row>
    <row r="40" spans="1:9">
      <c r="B40" s="313"/>
      <c r="C40" s="313"/>
      <c r="D40" s="313"/>
      <c r="E40" s="313"/>
      <c r="F40" s="313"/>
      <c r="G40" s="313"/>
      <c r="H40" s="313"/>
    </row>
    <row r="41" spans="1:9">
      <c r="B41" s="313"/>
      <c r="C41" s="313"/>
      <c r="D41" s="313"/>
      <c r="E41" s="313"/>
      <c r="F41" s="313"/>
      <c r="G41" s="313"/>
      <c r="H41" s="313"/>
    </row>
    <row r="42" spans="1:9">
      <c r="B42" s="313"/>
      <c r="C42" s="313"/>
      <c r="D42" s="313"/>
      <c r="E42" s="313"/>
      <c r="F42" s="313"/>
      <c r="G42" s="313"/>
      <c r="H42" s="313"/>
    </row>
    <row r="43" spans="1:9">
      <c r="B43" s="313"/>
      <c r="C43" s="313"/>
      <c r="D43" s="313"/>
      <c r="E43" s="313"/>
      <c r="F43" s="313"/>
      <c r="G43" s="313"/>
      <c r="H43" s="313"/>
    </row>
    <row r="44" spans="1:9">
      <c r="B44" s="313"/>
      <c r="C44" s="313"/>
      <c r="D44" s="313"/>
      <c r="E44" s="313"/>
      <c r="F44" s="313"/>
      <c r="G44" s="313"/>
      <c r="H44" s="313"/>
    </row>
    <row r="45" spans="1:9">
      <c r="B45" s="313"/>
      <c r="C45" s="313"/>
      <c r="D45" s="313"/>
      <c r="E45" s="313"/>
      <c r="F45" s="313"/>
      <c r="G45" s="313"/>
      <c r="H45" s="313"/>
    </row>
    <row r="46" spans="1:9">
      <c r="B46" s="313"/>
      <c r="C46" s="313"/>
      <c r="D46" s="313"/>
      <c r="E46" s="313"/>
      <c r="F46" s="313"/>
      <c r="G46" s="313"/>
      <c r="H46" s="313"/>
    </row>
    <row r="47" spans="1:9">
      <c r="B47" s="313"/>
      <c r="C47" s="313"/>
      <c r="D47" s="313"/>
      <c r="E47" s="313"/>
      <c r="F47" s="313"/>
      <c r="G47" s="313"/>
      <c r="H47" s="313"/>
    </row>
    <row r="48" spans="1:9">
      <c r="B48" s="313"/>
      <c r="C48" s="313"/>
      <c r="D48" s="313"/>
      <c r="E48" s="313"/>
      <c r="F48" s="313"/>
      <c r="G48" s="313"/>
      <c r="H48" s="313"/>
    </row>
    <row r="49" spans="2:8">
      <c r="B49" s="313"/>
      <c r="C49" s="313"/>
      <c r="D49" s="313"/>
      <c r="E49" s="313"/>
      <c r="F49" s="313"/>
      <c r="G49" s="313"/>
      <c r="H49" s="313"/>
    </row>
    <row r="50" spans="2:8">
      <c r="B50" s="313"/>
      <c r="C50" s="313"/>
      <c r="D50" s="313"/>
      <c r="E50" s="313"/>
      <c r="F50" s="313"/>
      <c r="G50" s="313"/>
      <c r="H50" s="313"/>
    </row>
    <row r="51" spans="2:8">
      <c r="B51" s="313"/>
      <c r="C51" s="313"/>
      <c r="D51" s="313"/>
      <c r="E51" s="313"/>
      <c r="F51" s="313"/>
      <c r="G51" s="313"/>
      <c r="H51" s="313"/>
    </row>
    <row r="52" spans="2:8">
      <c r="B52" s="313"/>
      <c r="C52" s="313"/>
      <c r="D52" s="313"/>
      <c r="E52" s="313"/>
      <c r="F52" s="313"/>
      <c r="G52" s="313"/>
      <c r="H52" s="313"/>
    </row>
    <row r="53" spans="2:8">
      <c r="B53" s="313"/>
      <c r="C53" s="313"/>
      <c r="D53" s="313"/>
      <c r="E53" s="313"/>
      <c r="F53" s="313"/>
      <c r="G53" s="313"/>
      <c r="H53" s="313"/>
    </row>
    <row r="54" spans="2:8">
      <c r="B54" s="313"/>
      <c r="C54" s="313"/>
      <c r="D54" s="313"/>
      <c r="E54" s="313"/>
      <c r="F54" s="313"/>
      <c r="G54" s="313"/>
      <c r="H54" s="313"/>
    </row>
    <row r="55" spans="2:8">
      <c r="B55" s="313"/>
      <c r="C55" s="313"/>
      <c r="D55" s="313"/>
      <c r="E55" s="313"/>
      <c r="F55" s="313"/>
      <c r="G55" s="313"/>
      <c r="H55" s="313"/>
    </row>
    <row r="56" spans="2:8">
      <c r="B56" s="313"/>
      <c r="C56" s="313"/>
      <c r="D56" s="313"/>
      <c r="E56" s="313"/>
      <c r="F56" s="313"/>
      <c r="G56" s="313"/>
      <c r="H56" s="313"/>
    </row>
    <row r="57" spans="2:8">
      <c r="B57" s="313"/>
      <c r="C57" s="313"/>
      <c r="D57" s="313"/>
      <c r="E57" s="313"/>
      <c r="F57" s="313"/>
      <c r="G57" s="313"/>
      <c r="H57" s="313"/>
    </row>
    <row r="58" spans="2:8">
      <c r="B58" s="313"/>
      <c r="C58" s="313"/>
      <c r="D58" s="313"/>
      <c r="E58" s="313"/>
      <c r="F58" s="313"/>
      <c r="G58" s="313"/>
      <c r="H58" s="313"/>
    </row>
    <row r="59" spans="2:8">
      <c r="B59" s="313"/>
      <c r="C59" s="313"/>
      <c r="D59" s="313"/>
      <c r="E59" s="313"/>
      <c r="F59" s="313"/>
      <c r="G59" s="313"/>
      <c r="H59" s="313"/>
    </row>
    <row r="60" spans="2:8">
      <c r="B60" s="313"/>
      <c r="C60" s="313"/>
      <c r="D60" s="313"/>
      <c r="E60" s="313"/>
      <c r="F60" s="313"/>
      <c r="G60" s="313"/>
      <c r="H60" s="313"/>
    </row>
    <row r="61" spans="2:8">
      <c r="B61" s="313"/>
      <c r="C61" s="313"/>
      <c r="D61" s="313"/>
      <c r="E61" s="313"/>
      <c r="F61" s="313"/>
      <c r="G61" s="313"/>
      <c r="H61" s="313"/>
    </row>
    <row r="62" spans="2:8">
      <c r="B62" s="313"/>
      <c r="C62" s="313"/>
      <c r="D62" s="313"/>
      <c r="E62" s="313"/>
      <c r="F62" s="313"/>
      <c r="G62" s="313"/>
      <c r="H62" s="313"/>
    </row>
    <row r="63" spans="2:8">
      <c r="B63" s="313"/>
      <c r="C63" s="313"/>
      <c r="D63" s="313"/>
      <c r="E63" s="313"/>
      <c r="F63" s="313"/>
      <c r="G63" s="313"/>
      <c r="H63" s="313"/>
    </row>
    <row r="64" spans="2:8">
      <c r="B64" s="313"/>
      <c r="C64" s="313"/>
      <c r="D64" s="313"/>
      <c r="E64" s="313"/>
      <c r="F64" s="313"/>
      <c r="G64" s="313"/>
      <c r="H64" s="313"/>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27"/>
  <sheetViews>
    <sheetView showGridLines="0" zoomScale="80" zoomScaleNormal="80" workbookViewId="0">
      <selection activeCell="B1" sqref="B1"/>
    </sheetView>
  </sheetViews>
  <sheetFormatPr defaultColWidth="9.140625" defaultRowHeight="12.75"/>
  <cols>
    <col min="1" max="1" width="11.85546875" style="305" bestFit="1" customWidth="1"/>
    <col min="2" max="2" width="108" style="305" bestFit="1" customWidth="1"/>
    <col min="3" max="3" width="35.5703125" style="305" customWidth="1"/>
    <col min="4" max="4" width="38.42578125" style="311" customWidth="1"/>
    <col min="5" max="16384" width="9.140625" style="305"/>
  </cols>
  <sheetData>
    <row r="1" spans="1:4" ht="13.5">
      <c r="A1" s="304" t="s">
        <v>97</v>
      </c>
      <c r="B1" s="236" t="str">
        <f>'1. key ratios'!B1</f>
        <v>სს "ხალიკ ბანკი საქართველო"</v>
      </c>
      <c r="D1" s="305"/>
    </row>
    <row r="2" spans="1:4">
      <c r="A2" s="306" t="s">
        <v>98</v>
      </c>
      <c r="B2" s="308">
        <f>'1. key ratios'!B2</f>
        <v>45747</v>
      </c>
      <c r="D2" s="305"/>
    </row>
    <row r="3" spans="1:4">
      <c r="A3" s="307" t="s">
        <v>512</v>
      </c>
      <c r="D3" s="305"/>
    </row>
    <row r="5" spans="1:4">
      <c r="A5" s="881" t="s">
        <v>848</v>
      </c>
      <c r="B5" s="881"/>
      <c r="C5" s="424" t="s">
        <v>531</v>
      </c>
      <c r="D5" s="424" t="s">
        <v>847</v>
      </c>
    </row>
    <row r="6" spans="1:4">
      <c r="A6" s="423">
        <v>1</v>
      </c>
      <c r="B6" s="417" t="s">
        <v>846</v>
      </c>
      <c r="C6" s="762">
        <v>17338835.649999991</v>
      </c>
      <c r="D6" s="762">
        <v>0</v>
      </c>
    </row>
    <row r="7" spans="1:4">
      <c r="A7" s="420">
        <v>2</v>
      </c>
      <c r="B7" s="417" t="s">
        <v>845</v>
      </c>
      <c r="C7" s="762">
        <f>SUM(C8:C9)</f>
        <v>4315544.7748752525</v>
      </c>
      <c r="D7" s="762">
        <f>SUM(D8:D9)</f>
        <v>0</v>
      </c>
    </row>
    <row r="8" spans="1:4">
      <c r="A8" s="422">
        <v>2.1</v>
      </c>
      <c r="B8" s="421" t="s">
        <v>844</v>
      </c>
      <c r="C8" s="762">
        <v>3751415.7256127475</v>
      </c>
      <c r="D8" s="762">
        <v>0</v>
      </c>
    </row>
    <row r="9" spans="1:4">
      <c r="A9" s="422">
        <v>2.2000000000000002</v>
      </c>
      <c r="B9" s="421" t="s">
        <v>843</v>
      </c>
      <c r="C9" s="762">
        <v>564129.04926250502</v>
      </c>
      <c r="D9" s="762">
        <v>0</v>
      </c>
    </row>
    <row r="10" spans="1:4">
      <c r="A10" s="423">
        <v>3</v>
      </c>
      <c r="B10" s="417" t="s">
        <v>842</v>
      </c>
      <c r="C10" s="762">
        <f>SUM(C11:C13)</f>
        <v>3708734.2253746404</v>
      </c>
      <c r="D10" s="762">
        <f>SUM(D11:D13)</f>
        <v>0</v>
      </c>
    </row>
    <row r="11" spans="1:4">
      <c r="A11" s="422">
        <v>3.1</v>
      </c>
      <c r="B11" s="421" t="s">
        <v>513</v>
      </c>
      <c r="C11" s="762">
        <v>0</v>
      </c>
      <c r="D11" s="762">
        <v>0</v>
      </c>
    </row>
    <row r="12" spans="1:4">
      <c r="A12" s="422">
        <v>3.2</v>
      </c>
      <c r="B12" s="421" t="s">
        <v>841</v>
      </c>
      <c r="C12" s="762">
        <v>3613350.3574030935</v>
      </c>
      <c r="D12" s="762">
        <v>0</v>
      </c>
    </row>
    <row r="13" spans="1:4">
      <c r="A13" s="422">
        <v>3.3</v>
      </c>
      <c r="B13" s="421" t="s">
        <v>840</v>
      </c>
      <c r="C13" s="762">
        <v>95383.867971547021</v>
      </c>
      <c r="D13" s="762">
        <v>0</v>
      </c>
    </row>
    <row r="14" spans="1:4">
      <c r="A14" s="420">
        <v>4</v>
      </c>
      <c r="B14" s="419" t="s">
        <v>839</v>
      </c>
      <c r="C14" s="762">
        <v>-22183.429500607119</v>
      </c>
      <c r="D14" s="762">
        <v>0</v>
      </c>
    </row>
    <row r="15" spans="1:4">
      <c r="A15" s="418">
        <v>5</v>
      </c>
      <c r="B15" s="417" t="s">
        <v>838</v>
      </c>
      <c r="C15" s="758">
        <f>C6+C7-C10+C14</f>
        <v>17923462.77</v>
      </c>
      <c r="D15" s="758">
        <f>D6+D7-D10+D14</f>
        <v>0</v>
      </c>
    </row>
    <row r="18" spans="4:4">
      <c r="D18" s="305"/>
    </row>
    <row r="19" spans="4:4">
      <c r="D19" s="305"/>
    </row>
    <row r="20" spans="4:4">
      <c r="D20" s="305"/>
    </row>
    <row r="21" spans="4:4">
      <c r="D21" s="305"/>
    </row>
    <row r="22" spans="4:4">
      <c r="D22" s="305"/>
    </row>
    <row r="23" spans="4:4">
      <c r="D23" s="305"/>
    </row>
    <row r="24" spans="4:4">
      <c r="D24" s="305"/>
    </row>
    <row r="25" spans="4:4">
      <c r="D25" s="305"/>
    </row>
    <row r="26" spans="4:4">
      <c r="D26" s="305"/>
    </row>
    <row r="27" spans="4:4">
      <c r="D27" s="305"/>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36"/>
  <sheetViews>
    <sheetView showGridLines="0" zoomScale="80" zoomScaleNormal="80" workbookViewId="0">
      <selection activeCell="B1" sqref="B1"/>
    </sheetView>
  </sheetViews>
  <sheetFormatPr defaultColWidth="9.140625" defaultRowHeight="12.75"/>
  <cols>
    <col min="1" max="1" width="11.85546875" style="412" bestFit="1" customWidth="1"/>
    <col min="2" max="2" width="128.85546875" style="412" bestFit="1" customWidth="1"/>
    <col min="3" max="3" width="37" style="412" customWidth="1"/>
    <col min="4" max="4" width="50.5703125" style="412" customWidth="1"/>
    <col min="5" max="16384" width="9.140625" style="412"/>
  </cols>
  <sheetData>
    <row r="1" spans="1:4" ht="13.5">
      <c r="A1" s="304" t="s">
        <v>97</v>
      </c>
      <c r="B1" s="236" t="str">
        <f>'1. key ratios'!B1</f>
        <v>სს "ხალიკ ბანკი საქართველო"</v>
      </c>
    </row>
    <row r="2" spans="1:4">
      <c r="A2" s="306" t="s">
        <v>98</v>
      </c>
      <c r="B2" s="308">
        <f>'1. key ratios'!B2</f>
        <v>45747</v>
      </c>
    </row>
    <row r="3" spans="1:4">
      <c r="A3" s="307" t="s">
        <v>514</v>
      </c>
    </row>
    <row r="4" spans="1:4">
      <c r="A4" s="307"/>
    </row>
    <row r="5" spans="1:4" ht="15" customHeight="1">
      <c r="A5" s="882" t="s">
        <v>515</v>
      </c>
      <c r="B5" s="883"/>
      <c r="C5" s="886" t="s">
        <v>516</v>
      </c>
      <c r="D5" s="886" t="s">
        <v>517</v>
      </c>
    </row>
    <row r="6" spans="1:4">
      <c r="A6" s="884"/>
      <c r="B6" s="885"/>
      <c r="C6" s="886"/>
      <c r="D6" s="886"/>
    </row>
    <row r="7" spans="1:4">
      <c r="A7" s="415">
        <v>1</v>
      </c>
      <c r="B7" s="405" t="s">
        <v>518</v>
      </c>
      <c r="C7" s="759">
        <v>82543620.10999997</v>
      </c>
      <c r="D7" s="425"/>
    </row>
    <row r="8" spans="1:4">
      <c r="A8" s="402">
        <v>2</v>
      </c>
      <c r="B8" s="402" t="s">
        <v>519</v>
      </c>
      <c r="C8" s="759">
        <v>11647080.834965371</v>
      </c>
      <c r="D8" s="425"/>
    </row>
    <row r="9" spans="1:4">
      <c r="A9" s="402">
        <v>3</v>
      </c>
      <c r="B9" s="428" t="s">
        <v>520</v>
      </c>
      <c r="C9" s="759">
        <v>37190.335034627678</v>
      </c>
      <c r="D9" s="425"/>
    </row>
    <row r="10" spans="1:4">
      <c r="A10" s="402">
        <v>4</v>
      </c>
      <c r="B10" s="402" t="s">
        <v>521</v>
      </c>
      <c r="C10" s="759">
        <f>SUM(C11:C17)</f>
        <v>12866786.870000001</v>
      </c>
      <c r="D10" s="425"/>
    </row>
    <row r="11" spans="1:4">
      <c r="A11" s="402">
        <v>5</v>
      </c>
      <c r="B11" s="427" t="s">
        <v>849</v>
      </c>
      <c r="C11" s="759">
        <v>570199.62439935619</v>
      </c>
      <c r="D11" s="425"/>
    </row>
    <row r="12" spans="1:4">
      <c r="A12" s="402">
        <v>6</v>
      </c>
      <c r="B12" s="427" t="s">
        <v>522</v>
      </c>
      <c r="C12" s="759">
        <v>8810375.8599999994</v>
      </c>
      <c r="D12" s="425"/>
    </row>
    <row r="13" spans="1:4">
      <c r="A13" s="402">
        <v>7</v>
      </c>
      <c r="B13" s="427" t="s">
        <v>525</v>
      </c>
      <c r="C13" s="759">
        <v>0</v>
      </c>
      <c r="D13" s="425"/>
    </row>
    <row r="14" spans="1:4">
      <c r="A14" s="402">
        <v>8</v>
      </c>
      <c r="B14" s="427" t="s">
        <v>523</v>
      </c>
      <c r="C14" s="759">
        <v>505337.14</v>
      </c>
      <c r="D14" s="760">
        <v>533370.21</v>
      </c>
    </row>
    <row r="15" spans="1:4">
      <c r="A15" s="402">
        <v>9</v>
      </c>
      <c r="B15" s="427" t="s">
        <v>524</v>
      </c>
      <c r="C15" s="759">
        <v>0</v>
      </c>
      <c r="D15" s="760">
        <v>0</v>
      </c>
    </row>
    <row r="16" spans="1:4">
      <c r="A16" s="402">
        <v>10</v>
      </c>
      <c r="B16" s="427" t="s">
        <v>526</v>
      </c>
      <c r="C16" s="759">
        <v>2974938.7740760609</v>
      </c>
      <c r="D16" s="760">
        <v>0</v>
      </c>
    </row>
    <row r="17" spans="1:4" ht="25.5">
      <c r="A17" s="402">
        <v>11</v>
      </c>
      <c r="B17" s="427" t="s">
        <v>527</v>
      </c>
      <c r="C17" s="759">
        <v>5935.4715245824382</v>
      </c>
      <c r="D17" s="425"/>
    </row>
    <row r="18" spans="1:4">
      <c r="A18" s="415">
        <v>12</v>
      </c>
      <c r="B18" s="426" t="s">
        <v>528</v>
      </c>
      <c r="C18" s="761">
        <f>C7+C8+C9-C10</f>
        <v>81361104.409999952</v>
      </c>
      <c r="D18" s="425"/>
    </row>
    <row r="21" spans="1:4">
      <c r="B21" s="304"/>
    </row>
    <row r="22" spans="1:4">
      <c r="B22" s="306"/>
      <c r="C22" s="306"/>
      <c r="D22" s="306"/>
    </row>
    <row r="23" spans="1:4">
      <c r="B23" s="306"/>
      <c r="C23" s="306"/>
      <c r="D23" s="306"/>
    </row>
    <row r="24" spans="1:4">
      <c r="B24" s="306"/>
      <c r="C24" s="306"/>
      <c r="D24" s="306"/>
    </row>
    <row r="25" spans="1:4">
      <c r="B25" s="306"/>
      <c r="C25" s="306"/>
      <c r="D25" s="306"/>
    </row>
    <row r="26" spans="1:4">
      <c r="B26" s="306"/>
      <c r="C26" s="306"/>
      <c r="D26" s="306"/>
    </row>
    <row r="27" spans="1:4">
      <c r="B27" s="306"/>
      <c r="C27" s="306"/>
      <c r="D27" s="306"/>
    </row>
    <row r="28" spans="1:4">
      <c r="B28" s="306"/>
      <c r="C28" s="306"/>
      <c r="D28" s="306"/>
    </row>
    <row r="29" spans="1:4">
      <c r="B29" s="306"/>
      <c r="C29" s="306"/>
      <c r="D29" s="306"/>
    </row>
    <row r="30" spans="1:4">
      <c r="B30" s="306"/>
      <c r="C30" s="306"/>
      <c r="D30" s="306"/>
    </row>
    <row r="31" spans="1:4">
      <c r="B31" s="306"/>
      <c r="C31" s="306"/>
      <c r="D31" s="306"/>
    </row>
    <row r="32" spans="1:4">
      <c r="B32" s="306"/>
      <c r="C32" s="306"/>
      <c r="D32" s="306"/>
    </row>
    <row r="33" spans="2:4">
      <c r="B33" s="306"/>
      <c r="C33" s="306"/>
      <c r="D33" s="306"/>
    </row>
    <row r="34" spans="2:4">
      <c r="B34" s="306"/>
      <c r="C34" s="306"/>
      <c r="D34" s="306"/>
    </row>
    <row r="35" spans="2:4">
      <c r="B35" s="306"/>
      <c r="C35" s="306"/>
      <c r="D35" s="306"/>
    </row>
    <row r="36" spans="2:4">
      <c r="B36" s="306"/>
      <c r="C36" s="306"/>
      <c r="D36" s="306"/>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28"/>
  <sheetViews>
    <sheetView showGridLines="0" topLeftCell="N16" zoomScale="80" zoomScaleNormal="80" workbookViewId="0">
      <selection activeCell="B1" sqref="B1"/>
    </sheetView>
  </sheetViews>
  <sheetFormatPr defaultColWidth="9.140625" defaultRowHeight="12.75"/>
  <cols>
    <col min="1" max="1" width="11.85546875" style="412" bestFit="1" customWidth="1"/>
    <col min="2" max="2" width="63.85546875" style="412" customWidth="1"/>
    <col min="3" max="3" width="15.5703125" style="412" customWidth="1"/>
    <col min="4" max="18" width="22.140625" style="412" customWidth="1"/>
    <col min="19" max="19" width="23.140625" style="412" bestFit="1" customWidth="1"/>
    <col min="20" max="26" width="22.140625" style="412" customWidth="1"/>
    <col min="27" max="27" width="23.140625" style="412" bestFit="1" customWidth="1"/>
    <col min="28" max="28" width="20" style="412" customWidth="1"/>
    <col min="29" max="16384" width="9.140625" style="412"/>
  </cols>
  <sheetData>
    <row r="1" spans="1:28" ht="13.5">
      <c r="A1" s="304" t="s">
        <v>97</v>
      </c>
      <c r="B1" s="236" t="str">
        <f>'1. key ratios'!B1</f>
        <v>სს "ხალიკ ბანკი საქართველო"</v>
      </c>
    </row>
    <row r="2" spans="1:28">
      <c r="A2" s="306" t="s">
        <v>98</v>
      </c>
      <c r="B2" s="308">
        <f>'1. key ratios'!B2</f>
        <v>45747</v>
      </c>
      <c r="C2" s="413"/>
    </row>
    <row r="3" spans="1:28">
      <c r="A3" s="307" t="s">
        <v>529</v>
      </c>
    </row>
    <row r="5" spans="1:28" ht="15" customHeight="1">
      <c r="A5" s="887" t="s">
        <v>862</v>
      </c>
      <c r="B5" s="888"/>
      <c r="C5" s="893" t="s">
        <v>861</v>
      </c>
      <c r="D5" s="894"/>
      <c r="E5" s="894"/>
      <c r="F5" s="894"/>
      <c r="G5" s="894"/>
      <c r="H5" s="894"/>
      <c r="I5" s="894"/>
      <c r="J5" s="894"/>
      <c r="K5" s="894"/>
      <c r="L5" s="894"/>
      <c r="M5" s="894"/>
      <c r="N5" s="894"/>
      <c r="O5" s="894"/>
      <c r="P5" s="894"/>
      <c r="Q5" s="894"/>
      <c r="R5" s="894"/>
      <c r="S5" s="894"/>
      <c r="T5" s="442"/>
      <c r="U5" s="442"/>
      <c r="V5" s="442"/>
      <c r="W5" s="442"/>
      <c r="X5" s="442"/>
      <c r="Y5" s="442"/>
      <c r="Z5" s="442"/>
      <c r="AA5" s="441"/>
      <c r="AB5" s="432"/>
    </row>
    <row r="6" spans="1:28">
      <c r="A6" s="889"/>
      <c r="B6" s="890"/>
      <c r="C6" s="895" t="s">
        <v>66</v>
      </c>
      <c r="D6" s="897" t="s">
        <v>860</v>
      </c>
      <c r="E6" s="897"/>
      <c r="F6" s="897"/>
      <c r="G6" s="897"/>
      <c r="H6" s="898" t="s">
        <v>859</v>
      </c>
      <c r="I6" s="899"/>
      <c r="J6" s="899"/>
      <c r="K6" s="900"/>
      <c r="L6" s="440"/>
      <c r="M6" s="901" t="s">
        <v>858</v>
      </c>
      <c r="N6" s="901"/>
      <c r="O6" s="901"/>
      <c r="P6" s="901"/>
      <c r="Q6" s="901"/>
      <c r="R6" s="901"/>
      <c r="S6" s="877"/>
      <c r="T6" s="439"/>
      <c r="U6" s="880" t="s">
        <v>857</v>
      </c>
      <c r="V6" s="880"/>
      <c r="W6" s="880"/>
      <c r="X6" s="880"/>
      <c r="Y6" s="880"/>
      <c r="Z6" s="880"/>
      <c r="AA6" s="878"/>
      <c r="AB6" s="438"/>
    </row>
    <row r="7" spans="1:28" ht="25.5">
      <c r="A7" s="891"/>
      <c r="B7" s="892"/>
      <c r="C7" s="896"/>
      <c r="D7" s="437"/>
      <c r="E7" s="433" t="s">
        <v>530</v>
      </c>
      <c r="F7" s="409" t="s">
        <v>855</v>
      </c>
      <c r="G7" s="409" t="s">
        <v>856</v>
      </c>
      <c r="H7" s="436"/>
      <c r="I7" s="433" t="s">
        <v>530</v>
      </c>
      <c r="J7" s="409" t="s">
        <v>855</v>
      </c>
      <c r="K7" s="409" t="s">
        <v>856</v>
      </c>
      <c r="L7" s="435"/>
      <c r="M7" s="433" t="s">
        <v>530</v>
      </c>
      <c r="N7" s="409" t="s">
        <v>855</v>
      </c>
      <c r="O7" s="409" t="s">
        <v>854</v>
      </c>
      <c r="P7" s="409" t="s">
        <v>853</v>
      </c>
      <c r="Q7" s="409" t="s">
        <v>852</v>
      </c>
      <c r="R7" s="409" t="s">
        <v>851</v>
      </c>
      <c r="S7" s="409" t="s">
        <v>850</v>
      </c>
      <c r="T7" s="434"/>
      <c r="U7" s="433" t="s">
        <v>530</v>
      </c>
      <c r="V7" s="409" t="s">
        <v>855</v>
      </c>
      <c r="W7" s="409" t="s">
        <v>854</v>
      </c>
      <c r="X7" s="409" t="s">
        <v>853</v>
      </c>
      <c r="Y7" s="409" t="s">
        <v>852</v>
      </c>
      <c r="Z7" s="409" t="s">
        <v>851</v>
      </c>
      <c r="AA7" s="409" t="s">
        <v>850</v>
      </c>
      <c r="AB7" s="432"/>
    </row>
    <row r="8" spans="1:28">
      <c r="A8" s="431">
        <v>1</v>
      </c>
      <c r="B8" s="405" t="s">
        <v>531</v>
      </c>
      <c r="C8" s="761">
        <v>857608435.4400003</v>
      </c>
      <c r="D8" s="759">
        <v>725348475.42000043</v>
      </c>
      <c r="E8" s="759">
        <v>31501126.509999998</v>
      </c>
      <c r="F8" s="759">
        <v>0</v>
      </c>
      <c r="G8" s="759">
        <v>0</v>
      </c>
      <c r="H8" s="759">
        <v>50898855.609999999</v>
      </c>
      <c r="I8" s="759">
        <v>4087952.8900000006</v>
      </c>
      <c r="J8" s="759">
        <v>14447741.590000002</v>
      </c>
      <c r="K8" s="759">
        <v>0</v>
      </c>
      <c r="L8" s="759">
        <v>79206935.719999969</v>
      </c>
      <c r="M8" s="759">
        <v>6658432.5599999996</v>
      </c>
      <c r="N8" s="759">
        <v>6074836.0499999998</v>
      </c>
      <c r="O8" s="759">
        <v>6091808.6100000013</v>
      </c>
      <c r="P8" s="759">
        <v>7159899.709999999</v>
      </c>
      <c r="Q8" s="759">
        <v>12047625.529999999</v>
      </c>
      <c r="R8" s="759">
        <v>5549329.709999999</v>
      </c>
      <c r="S8" s="759">
        <v>2703742.11</v>
      </c>
      <c r="T8" s="759">
        <v>2154168.69</v>
      </c>
      <c r="U8" s="759">
        <v>0</v>
      </c>
      <c r="V8" s="759">
        <v>0</v>
      </c>
      <c r="W8" s="759">
        <v>0</v>
      </c>
      <c r="X8" s="759">
        <v>0</v>
      </c>
      <c r="Y8" s="759">
        <v>41912.82</v>
      </c>
      <c r="Z8" s="759">
        <v>2023239.3299999998</v>
      </c>
      <c r="AA8" s="759">
        <v>89016.540000000008</v>
      </c>
      <c r="AB8" s="429"/>
    </row>
    <row r="9" spans="1:28">
      <c r="A9" s="401">
        <v>1.1000000000000001</v>
      </c>
      <c r="B9" s="430" t="s">
        <v>532</v>
      </c>
      <c r="C9" s="763">
        <v>0</v>
      </c>
      <c r="D9" s="759">
        <v>0</v>
      </c>
      <c r="E9" s="759">
        <v>0</v>
      </c>
      <c r="F9" s="759">
        <v>0</v>
      </c>
      <c r="G9" s="759">
        <v>0</v>
      </c>
      <c r="H9" s="759">
        <v>0</v>
      </c>
      <c r="I9" s="759">
        <v>0</v>
      </c>
      <c r="J9" s="759">
        <v>0</v>
      </c>
      <c r="K9" s="759">
        <v>0</v>
      </c>
      <c r="L9" s="759">
        <v>0</v>
      </c>
      <c r="M9" s="759">
        <v>0</v>
      </c>
      <c r="N9" s="759">
        <v>0</v>
      </c>
      <c r="O9" s="759">
        <v>0</v>
      </c>
      <c r="P9" s="759">
        <v>0</v>
      </c>
      <c r="Q9" s="759">
        <v>0</v>
      </c>
      <c r="R9" s="759">
        <v>0</v>
      </c>
      <c r="S9" s="759">
        <v>0</v>
      </c>
      <c r="T9" s="759">
        <v>0</v>
      </c>
      <c r="U9" s="759">
        <v>0</v>
      </c>
      <c r="V9" s="759">
        <v>0</v>
      </c>
      <c r="W9" s="759">
        <v>0</v>
      </c>
      <c r="X9" s="759">
        <v>0</v>
      </c>
      <c r="Y9" s="759">
        <v>0</v>
      </c>
      <c r="Z9" s="759">
        <v>0</v>
      </c>
      <c r="AA9" s="759">
        <v>0</v>
      </c>
      <c r="AB9" s="429"/>
    </row>
    <row r="10" spans="1:28">
      <c r="A10" s="401">
        <v>1.2</v>
      </c>
      <c r="B10" s="430" t="s">
        <v>533</v>
      </c>
      <c r="C10" s="763">
        <v>0</v>
      </c>
      <c r="D10" s="759">
        <v>0</v>
      </c>
      <c r="E10" s="759">
        <v>0</v>
      </c>
      <c r="F10" s="759">
        <v>0</v>
      </c>
      <c r="G10" s="759">
        <v>0</v>
      </c>
      <c r="H10" s="759">
        <v>0</v>
      </c>
      <c r="I10" s="759">
        <v>0</v>
      </c>
      <c r="J10" s="759">
        <v>0</v>
      </c>
      <c r="K10" s="759">
        <v>0</v>
      </c>
      <c r="L10" s="759">
        <v>0</v>
      </c>
      <c r="M10" s="759">
        <v>0</v>
      </c>
      <c r="N10" s="759">
        <v>0</v>
      </c>
      <c r="O10" s="759">
        <v>0</v>
      </c>
      <c r="P10" s="759">
        <v>0</v>
      </c>
      <c r="Q10" s="759">
        <v>0</v>
      </c>
      <c r="R10" s="759">
        <v>0</v>
      </c>
      <c r="S10" s="759">
        <v>0</v>
      </c>
      <c r="T10" s="759">
        <v>0</v>
      </c>
      <c r="U10" s="759">
        <v>0</v>
      </c>
      <c r="V10" s="759">
        <v>0</v>
      </c>
      <c r="W10" s="759">
        <v>0</v>
      </c>
      <c r="X10" s="759">
        <v>0</v>
      </c>
      <c r="Y10" s="759">
        <v>0</v>
      </c>
      <c r="Z10" s="759">
        <v>0</v>
      </c>
      <c r="AA10" s="759">
        <v>0</v>
      </c>
      <c r="AB10" s="429"/>
    </row>
    <row r="11" spans="1:28">
      <c r="A11" s="401">
        <v>1.3</v>
      </c>
      <c r="B11" s="430" t="s">
        <v>534</v>
      </c>
      <c r="C11" s="763">
        <v>0</v>
      </c>
      <c r="D11" s="759">
        <v>0</v>
      </c>
      <c r="E11" s="759">
        <v>0</v>
      </c>
      <c r="F11" s="759">
        <v>0</v>
      </c>
      <c r="G11" s="759">
        <v>0</v>
      </c>
      <c r="H11" s="759">
        <v>0</v>
      </c>
      <c r="I11" s="759">
        <v>0</v>
      </c>
      <c r="J11" s="759">
        <v>0</v>
      </c>
      <c r="K11" s="759">
        <v>0</v>
      </c>
      <c r="L11" s="759">
        <v>0</v>
      </c>
      <c r="M11" s="759">
        <v>0</v>
      </c>
      <c r="N11" s="759">
        <v>0</v>
      </c>
      <c r="O11" s="759">
        <v>0</v>
      </c>
      <c r="P11" s="759">
        <v>0</v>
      </c>
      <c r="Q11" s="759">
        <v>0</v>
      </c>
      <c r="R11" s="759">
        <v>0</v>
      </c>
      <c r="S11" s="759">
        <v>0</v>
      </c>
      <c r="T11" s="759">
        <v>0</v>
      </c>
      <c r="U11" s="759">
        <v>0</v>
      </c>
      <c r="V11" s="759">
        <v>0</v>
      </c>
      <c r="W11" s="759">
        <v>0</v>
      </c>
      <c r="X11" s="759">
        <v>0</v>
      </c>
      <c r="Y11" s="759">
        <v>0</v>
      </c>
      <c r="Z11" s="759">
        <v>0</v>
      </c>
      <c r="AA11" s="759">
        <v>0</v>
      </c>
      <c r="AB11" s="429"/>
    </row>
    <row r="12" spans="1:28">
      <c r="A12" s="401">
        <v>1.4</v>
      </c>
      <c r="B12" s="430" t="s">
        <v>535</v>
      </c>
      <c r="C12" s="763">
        <v>73334270.63000001</v>
      </c>
      <c r="D12" s="759">
        <v>72429846.890000015</v>
      </c>
      <c r="E12" s="759">
        <v>300027.19</v>
      </c>
      <c r="F12" s="759">
        <v>0</v>
      </c>
      <c r="G12" s="759">
        <v>0</v>
      </c>
      <c r="H12" s="759">
        <v>0</v>
      </c>
      <c r="I12" s="759">
        <v>0</v>
      </c>
      <c r="J12" s="759">
        <v>0</v>
      </c>
      <c r="K12" s="759">
        <v>0</v>
      </c>
      <c r="L12" s="759">
        <v>843391.10000000009</v>
      </c>
      <c r="M12" s="759">
        <v>0</v>
      </c>
      <c r="N12" s="759">
        <v>0</v>
      </c>
      <c r="O12" s="759">
        <v>0</v>
      </c>
      <c r="P12" s="759">
        <v>0</v>
      </c>
      <c r="Q12" s="759">
        <v>0</v>
      </c>
      <c r="R12" s="759">
        <v>168343.32</v>
      </c>
      <c r="S12" s="759">
        <v>633538.28</v>
      </c>
      <c r="T12" s="759">
        <v>61032.639999999999</v>
      </c>
      <c r="U12" s="759">
        <v>0</v>
      </c>
      <c r="V12" s="759">
        <v>0</v>
      </c>
      <c r="W12" s="759">
        <v>0</v>
      </c>
      <c r="X12" s="759">
        <v>0</v>
      </c>
      <c r="Y12" s="759">
        <v>0</v>
      </c>
      <c r="Z12" s="759">
        <v>0</v>
      </c>
      <c r="AA12" s="759">
        <v>61032.639999999999</v>
      </c>
      <c r="AB12" s="429"/>
    </row>
    <row r="13" spans="1:28">
      <c r="A13" s="401">
        <v>1.5</v>
      </c>
      <c r="B13" s="430" t="s">
        <v>536</v>
      </c>
      <c r="C13" s="763">
        <v>424632712.47999966</v>
      </c>
      <c r="D13" s="759">
        <v>351258292.45999962</v>
      </c>
      <c r="E13" s="759">
        <v>16103604.219999999</v>
      </c>
      <c r="F13" s="759">
        <v>0</v>
      </c>
      <c r="G13" s="759">
        <v>0</v>
      </c>
      <c r="H13" s="759">
        <v>28038325.479999993</v>
      </c>
      <c r="I13" s="759">
        <v>2566715.4900000002</v>
      </c>
      <c r="J13" s="759">
        <v>5500265.5800000001</v>
      </c>
      <c r="K13" s="759">
        <v>0</v>
      </c>
      <c r="L13" s="759">
        <v>43577809.680000007</v>
      </c>
      <c r="M13" s="759">
        <v>5552366.3899999997</v>
      </c>
      <c r="N13" s="759">
        <v>3799419.63</v>
      </c>
      <c r="O13" s="759">
        <v>2508736.81</v>
      </c>
      <c r="P13" s="759">
        <v>2755015.0399999996</v>
      </c>
      <c r="Q13" s="759">
        <v>4756448.28</v>
      </c>
      <c r="R13" s="759">
        <v>1864504.12</v>
      </c>
      <c r="S13" s="759">
        <v>1280039.46</v>
      </c>
      <c r="T13" s="759">
        <v>1758284.8599999999</v>
      </c>
      <c r="U13" s="759">
        <v>0</v>
      </c>
      <c r="V13" s="759">
        <v>0</v>
      </c>
      <c r="W13" s="759">
        <v>0</v>
      </c>
      <c r="X13" s="759">
        <v>0</v>
      </c>
      <c r="Y13" s="759">
        <v>38352.81</v>
      </c>
      <c r="Z13" s="759">
        <v>1719932.0499999998</v>
      </c>
      <c r="AA13" s="759">
        <v>0</v>
      </c>
      <c r="AB13" s="429"/>
    </row>
    <row r="14" spans="1:28">
      <c r="A14" s="401">
        <v>1.6</v>
      </c>
      <c r="B14" s="430" t="s">
        <v>537</v>
      </c>
      <c r="C14" s="763">
        <v>359641452.3300007</v>
      </c>
      <c r="D14" s="759">
        <v>301660336.07000077</v>
      </c>
      <c r="E14" s="759">
        <v>15097495.100000001</v>
      </c>
      <c r="F14" s="759">
        <v>0</v>
      </c>
      <c r="G14" s="759">
        <v>0</v>
      </c>
      <c r="H14" s="759">
        <v>22860530.130000003</v>
      </c>
      <c r="I14" s="759">
        <v>1521237.4000000004</v>
      </c>
      <c r="J14" s="759">
        <v>8947476.0100000016</v>
      </c>
      <c r="K14" s="759">
        <v>0</v>
      </c>
      <c r="L14" s="759">
        <v>34785734.939999968</v>
      </c>
      <c r="M14" s="759">
        <v>1106066.17</v>
      </c>
      <c r="N14" s="759">
        <v>2275416.42</v>
      </c>
      <c r="O14" s="759">
        <v>3583071.8000000007</v>
      </c>
      <c r="P14" s="759">
        <v>4404884.669999999</v>
      </c>
      <c r="Q14" s="759">
        <v>7291177.2499999991</v>
      </c>
      <c r="R14" s="759">
        <v>3516482.2699999991</v>
      </c>
      <c r="S14" s="759">
        <v>790164.36999999988</v>
      </c>
      <c r="T14" s="759">
        <v>334851.19000000006</v>
      </c>
      <c r="U14" s="759">
        <v>0</v>
      </c>
      <c r="V14" s="759">
        <v>0</v>
      </c>
      <c r="W14" s="759">
        <v>0</v>
      </c>
      <c r="X14" s="759">
        <v>0</v>
      </c>
      <c r="Y14" s="759">
        <v>3560.01</v>
      </c>
      <c r="Z14" s="759">
        <v>303307.28000000003</v>
      </c>
      <c r="AA14" s="759">
        <v>27983.9</v>
      </c>
      <c r="AB14" s="429"/>
    </row>
    <row r="15" spans="1:28">
      <c r="A15" s="431">
        <v>2</v>
      </c>
      <c r="B15" s="415" t="s">
        <v>538</v>
      </c>
      <c r="C15" s="761">
        <v>6659383.9499999993</v>
      </c>
      <c r="D15" s="759">
        <v>6659383.9499999993</v>
      </c>
      <c r="E15" s="759">
        <v>0</v>
      </c>
      <c r="F15" s="759">
        <v>0</v>
      </c>
      <c r="G15" s="759">
        <v>0</v>
      </c>
      <c r="H15" s="759">
        <v>0</v>
      </c>
      <c r="I15" s="759">
        <v>0</v>
      </c>
      <c r="J15" s="759">
        <v>0</v>
      </c>
      <c r="K15" s="759">
        <v>0</v>
      </c>
      <c r="L15" s="759">
        <v>0</v>
      </c>
      <c r="M15" s="759">
        <v>0</v>
      </c>
      <c r="N15" s="759">
        <v>0</v>
      </c>
      <c r="O15" s="759">
        <v>0</v>
      </c>
      <c r="P15" s="759">
        <v>0</v>
      </c>
      <c r="Q15" s="759">
        <v>0</v>
      </c>
      <c r="R15" s="759">
        <v>0</v>
      </c>
      <c r="S15" s="759">
        <v>0</v>
      </c>
      <c r="T15" s="759">
        <v>0</v>
      </c>
      <c r="U15" s="759">
        <v>0</v>
      </c>
      <c r="V15" s="759">
        <v>0</v>
      </c>
      <c r="W15" s="759">
        <v>0</v>
      </c>
      <c r="X15" s="759">
        <v>0</v>
      </c>
      <c r="Y15" s="759">
        <v>0</v>
      </c>
      <c r="Z15" s="759">
        <v>0</v>
      </c>
      <c r="AA15" s="759">
        <v>0</v>
      </c>
      <c r="AB15" s="429"/>
    </row>
    <row r="16" spans="1:28">
      <c r="A16" s="401">
        <v>2.1</v>
      </c>
      <c r="B16" s="430" t="s">
        <v>532</v>
      </c>
      <c r="C16" s="763">
        <v>0</v>
      </c>
      <c r="D16" s="759">
        <v>0</v>
      </c>
      <c r="E16" s="759">
        <v>0</v>
      </c>
      <c r="F16" s="759">
        <v>0</v>
      </c>
      <c r="G16" s="759">
        <v>0</v>
      </c>
      <c r="H16" s="759">
        <v>0</v>
      </c>
      <c r="I16" s="759">
        <v>0</v>
      </c>
      <c r="J16" s="759">
        <v>0</v>
      </c>
      <c r="K16" s="759">
        <v>0</v>
      </c>
      <c r="L16" s="759">
        <v>0</v>
      </c>
      <c r="M16" s="759">
        <v>0</v>
      </c>
      <c r="N16" s="759">
        <v>0</v>
      </c>
      <c r="O16" s="759">
        <v>0</v>
      </c>
      <c r="P16" s="759">
        <v>0</v>
      </c>
      <c r="Q16" s="759">
        <v>0</v>
      </c>
      <c r="R16" s="759">
        <v>0</v>
      </c>
      <c r="S16" s="759">
        <v>0</v>
      </c>
      <c r="T16" s="759">
        <v>0</v>
      </c>
      <c r="U16" s="759">
        <v>0</v>
      </c>
      <c r="V16" s="759">
        <v>0</v>
      </c>
      <c r="W16" s="759">
        <v>0</v>
      </c>
      <c r="X16" s="759">
        <v>0</v>
      </c>
      <c r="Y16" s="759">
        <v>0</v>
      </c>
      <c r="Z16" s="759">
        <v>0</v>
      </c>
      <c r="AA16" s="759">
        <v>0</v>
      </c>
      <c r="AB16" s="429"/>
    </row>
    <row r="17" spans="1:28">
      <c r="A17" s="401">
        <v>2.2000000000000002</v>
      </c>
      <c r="B17" s="430" t="s">
        <v>533</v>
      </c>
      <c r="C17" s="763">
        <v>6659383.9499999993</v>
      </c>
      <c r="D17" s="759">
        <v>6659383.9499999993</v>
      </c>
      <c r="E17" s="759">
        <v>0</v>
      </c>
      <c r="F17" s="759">
        <v>0</v>
      </c>
      <c r="G17" s="759">
        <v>0</v>
      </c>
      <c r="H17" s="759">
        <v>0</v>
      </c>
      <c r="I17" s="759">
        <v>0</v>
      </c>
      <c r="J17" s="759">
        <v>0</v>
      </c>
      <c r="K17" s="759">
        <v>0</v>
      </c>
      <c r="L17" s="759">
        <v>0</v>
      </c>
      <c r="M17" s="759">
        <v>0</v>
      </c>
      <c r="N17" s="759">
        <v>0</v>
      </c>
      <c r="O17" s="759">
        <v>0</v>
      </c>
      <c r="P17" s="759">
        <v>0</v>
      </c>
      <c r="Q17" s="759">
        <v>0</v>
      </c>
      <c r="R17" s="759">
        <v>0</v>
      </c>
      <c r="S17" s="759">
        <v>0</v>
      </c>
      <c r="T17" s="759">
        <v>0</v>
      </c>
      <c r="U17" s="759">
        <v>0</v>
      </c>
      <c r="V17" s="759">
        <v>0</v>
      </c>
      <c r="W17" s="759">
        <v>0</v>
      </c>
      <c r="X17" s="759">
        <v>0</v>
      </c>
      <c r="Y17" s="759">
        <v>0</v>
      </c>
      <c r="Z17" s="759">
        <v>0</v>
      </c>
      <c r="AA17" s="759">
        <v>0</v>
      </c>
      <c r="AB17" s="429"/>
    </row>
    <row r="18" spans="1:28">
      <c r="A18" s="401">
        <v>2.2999999999999998</v>
      </c>
      <c r="B18" s="430" t="s">
        <v>534</v>
      </c>
      <c r="C18" s="763">
        <v>0</v>
      </c>
      <c r="D18" s="759">
        <v>0</v>
      </c>
      <c r="E18" s="759">
        <v>0</v>
      </c>
      <c r="F18" s="759">
        <v>0</v>
      </c>
      <c r="G18" s="759">
        <v>0</v>
      </c>
      <c r="H18" s="759">
        <v>0</v>
      </c>
      <c r="I18" s="759">
        <v>0</v>
      </c>
      <c r="J18" s="759">
        <v>0</v>
      </c>
      <c r="K18" s="759">
        <v>0</v>
      </c>
      <c r="L18" s="759">
        <v>0</v>
      </c>
      <c r="M18" s="759">
        <v>0</v>
      </c>
      <c r="N18" s="759">
        <v>0</v>
      </c>
      <c r="O18" s="759">
        <v>0</v>
      </c>
      <c r="P18" s="759">
        <v>0</v>
      </c>
      <c r="Q18" s="759">
        <v>0</v>
      </c>
      <c r="R18" s="759">
        <v>0</v>
      </c>
      <c r="S18" s="759">
        <v>0</v>
      </c>
      <c r="T18" s="759">
        <v>0</v>
      </c>
      <c r="U18" s="759">
        <v>0</v>
      </c>
      <c r="V18" s="759">
        <v>0</v>
      </c>
      <c r="W18" s="759">
        <v>0</v>
      </c>
      <c r="X18" s="759">
        <v>0</v>
      </c>
      <c r="Y18" s="759">
        <v>0</v>
      </c>
      <c r="Z18" s="759">
        <v>0</v>
      </c>
      <c r="AA18" s="759">
        <v>0</v>
      </c>
      <c r="AB18" s="429"/>
    </row>
    <row r="19" spans="1:28">
      <c r="A19" s="401">
        <v>2.4</v>
      </c>
      <c r="B19" s="430" t="s">
        <v>535</v>
      </c>
      <c r="C19" s="763">
        <v>0</v>
      </c>
      <c r="D19" s="759">
        <v>0</v>
      </c>
      <c r="E19" s="759">
        <v>0</v>
      </c>
      <c r="F19" s="759">
        <v>0</v>
      </c>
      <c r="G19" s="759">
        <v>0</v>
      </c>
      <c r="H19" s="759">
        <v>0</v>
      </c>
      <c r="I19" s="759">
        <v>0</v>
      </c>
      <c r="J19" s="759">
        <v>0</v>
      </c>
      <c r="K19" s="759">
        <v>0</v>
      </c>
      <c r="L19" s="759">
        <v>0</v>
      </c>
      <c r="M19" s="759">
        <v>0</v>
      </c>
      <c r="N19" s="759">
        <v>0</v>
      </c>
      <c r="O19" s="759">
        <v>0</v>
      </c>
      <c r="P19" s="759">
        <v>0</v>
      </c>
      <c r="Q19" s="759">
        <v>0</v>
      </c>
      <c r="R19" s="759">
        <v>0</v>
      </c>
      <c r="S19" s="759">
        <v>0</v>
      </c>
      <c r="T19" s="759">
        <v>0</v>
      </c>
      <c r="U19" s="759">
        <v>0</v>
      </c>
      <c r="V19" s="759">
        <v>0</v>
      </c>
      <c r="W19" s="759">
        <v>0</v>
      </c>
      <c r="X19" s="759">
        <v>0</v>
      </c>
      <c r="Y19" s="759">
        <v>0</v>
      </c>
      <c r="Z19" s="759">
        <v>0</v>
      </c>
      <c r="AA19" s="759">
        <v>0</v>
      </c>
      <c r="AB19" s="429"/>
    </row>
    <row r="20" spans="1:28">
      <c r="A20" s="401">
        <v>2.5</v>
      </c>
      <c r="B20" s="430" t="s">
        <v>536</v>
      </c>
      <c r="C20" s="763">
        <v>0</v>
      </c>
      <c r="D20" s="759">
        <v>0</v>
      </c>
      <c r="E20" s="759">
        <v>0</v>
      </c>
      <c r="F20" s="759">
        <v>0</v>
      </c>
      <c r="G20" s="759">
        <v>0</v>
      </c>
      <c r="H20" s="759">
        <v>0</v>
      </c>
      <c r="I20" s="759">
        <v>0</v>
      </c>
      <c r="J20" s="759">
        <v>0</v>
      </c>
      <c r="K20" s="759">
        <v>0</v>
      </c>
      <c r="L20" s="759">
        <v>0</v>
      </c>
      <c r="M20" s="759">
        <v>0</v>
      </c>
      <c r="N20" s="759">
        <v>0</v>
      </c>
      <c r="O20" s="759">
        <v>0</v>
      </c>
      <c r="P20" s="759">
        <v>0</v>
      </c>
      <c r="Q20" s="759">
        <v>0</v>
      </c>
      <c r="R20" s="759">
        <v>0</v>
      </c>
      <c r="S20" s="759">
        <v>0</v>
      </c>
      <c r="T20" s="759">
        <v>0</v>
      </c>
      <c r="U20" s="759">
        <v>0</v>
      </c>
      <c r="V20" s="759">
        <v>0</v>
      </c>
      <c r="W20" s="759">
        <v>0</v>
      </c>
      <c r="X20" s="759">
        <v>0</v>
      </c>
      <c r="Y20" s="759">
        <v>0</v>
      </c>
      <c r="Z20" s="759">
        <v>0</v>
      </c>
      <c r="AA20" s="759">
        <v>0</v>
      </c>
      <c r="AB20" s="429"/>
    </row>
    <row r="21" spans="1:28">
      <c r="A21" s="401">
        <v>2.6</v>
      </c>
      <c r="B21" s="430" t="s">
        <v>537</v>
      </c>
      <c r="C21" s="763">
        <v>0</v>
      </c>
      <c r="D21" s="759">
        <v>0</v>
      </c>
      <c r="E21" s="759">
        <v>0</v>
      </c>
      <c r="F21" s="759">
        <v>0</v>
      </c>
      <c r="G21" s="759">
        <v>0</v>
      </c>
      <c r="H21" s="759">
        <v>0</v>
      </c>
      <c r="I21" s="759">
        <v>0</v>
      </c>
      <c r="J21" s="759">
        <v>0</v>
      </c>
      <c r="K21" s="759">
        <v>0</v>
      </c>
      <c r="L21" s="759">
        <v>0</v>
      </c>
      <c r="M21" s="759">
        <v>0</v>
      </c>
      <c r="N21" s="759">
        <v>0</v>
      </c>
      <c r="O21" s="759">
        <v>0</v>
      </c>
      <c r="P21" s="759">
        <v>0</v>
      </c>
      <c r="Q21" s="759">
        <v>0</v>
      </c>
      <c r="R21" s="759">
        <v>0</v>
      </c>
      <c r="S21" s="759">
        <v>0</v>
      </c>
      <c r="T21" s="759">
        <v>0</v>
      </c>
      <c r="U21" s="759">
        <v>0</v>
      </c>
      <c r="V21" s="759">
        <v>0</v>
      </c>
      <c r="W21" s="759">
        <v>0</v>
      </c>
      <c r="X21" s="759">
        <v>0</v>
      </c>
      <c r="Y21" s="759">
        <v>0</v>
      </c>
      <c r="Z21" s="759">
        <v>0</v>
      </c>
      <c r="AA21" s="759">
        <v>0</v>
      </c>
      <c r="AB21" s="429"/>
    </row>
    <row r="22" spans="1:28">
      <c r="A22" s="431">
        <v>3</v>
      </c>
      <c r="B22" s="405" t="s">
        <v>539</v>
      </c>
      <c r="C22" s="761">
        <v>74214701.189999998</v>
      </c>
      <c r="D22" s="761">
        <v>68338383.559999987</v>
      </c>
      <c r="E22" s="764">
        <v>0</v>
      </c>
      <c r="F22" s="764">
        <v>0</v>
      </c>
      <c r="G22" s="764">
        <v>0</v>
      </c>
      <c r="H22" s="761">
        <v>5843801.3600000003</v>
      </c>
      <c r="I22" s="764">
        <v>0</v>
      </c>
      <c r="J22" s="764">
        <v>0</v>
      </c>
      <c r="K22" s="764">
        <v>0</v>
      </c>
      <c r="L22" s="761">
        <v>32516.270000000004</v>
      </c>
      <c r="M22" s="764">
        <v>0</v>
      </c>
      <c r="N22" s="764">
        <v>0</v>
      </c>
      <c r="O22" s="764">
        <v>0</v>
      </c>
      <c r="P22" s="764">
        <v>0</v>
      </c>
      <c r="Q22" s="764">
        <v>0</v>
      </c>
      <c r="R22" s="764">
        <v>0</v>
      </c>
      <c r="S22" s="764">
        <v>0</v>
      </c>
      <c r="T22" s="761">
        <v>0</v>
      </c>
      <c r="U22" s="764">
        <v>0</v>
      </c>
      <c r="V22" s="764">
        <v>0</v>
      </c>
      <c r="W22" s="764">
        <v>0</v>
      </c>
      <c r="X22" s="764">
        <v>0</v>
      </c>
      <c r="Y22" s="764">
        <v>0</v>
      </c>
      <c r="Z22" s="764">
        <v>0</v>
      </c>
      <c r="AA22" s="764">
        <v>0</v>
      </c>
      <c r="AB22" s="429"/>
    </row>
    <row r="23" spans="1:28">
      <c r="A23" s="401">
        <v>3.1</v>
      </c>
      <c r="B23" s="430" t="s">
        <v>532</v>
      </c>
      <c r="C23" s="763">
        <v>0</v>
      </c>
      <c r="D23" s="761">
        <v>0</v>
      </c>
      <c r="E23" s="764">
        <v>0</v>
      </c>
      <c r="F23" s="764">
        <v>0</v>
      </c>
      <c r="G23" s="764">
        <v>0</v>
      </c>
      <c r="H23" s="761">
        <v>0</v>
      </c>
      <c r="I23" s="764">
        <v>0</v>
      </c>
      <c r="J23" s="764">
        <v>0</v>
      </c>
      <c r="K23" s="764">
        <v>0</v>
      </c>
      <c r="L23" s="761">
        <v>0</v>
      </c>
      <c r="M23" s="764">
        <v>0</v>
      </c>
      <c r="N23" s="764">
        <v>0</v>
      </c>
      <c r="O23" s="764">
        <v>0</v>
      </c>
      <c r="P23" s="764">
        <v>0</v>
      </c>
      <c r="Q23" s="764">
        <v>0</v>
      </c>
      <c r="R23" s="764">
        <v>0</v>
      </c>
      <c r="S23" s="764">
        <v>0</v>
      </c>
      <c r="T23" s="761">
        <v>0</v>
      </c>
      <c r="U23" s="764">
        <v>0</v>
      </c>
      <c r="V23" s="764">
        <v>0</v>
      </c>
      <c r="W23" s="764">
        <v>0</v>
      </c>
      <c r="X23" s="764">
        <v>0</v>
      </c>
      <c r="Y23" s="764">
        <v>0</v>
      </c>
      <c r="Z23" s="764">
        <v>0</v>
      </c>
      <c r="AA23" s="764">
        <v>0</v>
      </c>
      <c r="AB23" s="429"/>
    </row>
    <row r="24" spans="1:28">
      <c r="A24" s="401">
        <v>3.2</v>
      </c>
      <c r="B24" s="430" t="s">
        <v>533</v>
      </c>
      <c r="C24" s="763">
        <v>0</v>
      </c>
      <c r="D24" s="761">
        <v>0</v>
      </c>
      <c r="E24" s="764">
        <v>0</v>
      </c>
      <c r="F24" s="764">
        <v>0</v>
      </c>
      <c r="G24" s="764">
        <v>0</v>
      </c>
      <c r="H24" s="761">
        <v>0</v>
      </c>
      <c r="I24" s="764">
        <v>0</v>
      </c>
      <c r="J24" s="764">
        <v>0</v>
      </c>
      <c r="K24" s="764">
        <v>0</v>
      </c>
      <c r="L24" s="761">
        <v>0</v>
      </c>
      <c r="M24" s="764">
        <v>0</v>
      </c>
      <c r="N24" s="764">
        <v>0</v>
      </c>
      <c r="O24" s="764">
        <v>0</v>
      </c>
      <c r="P24" s="764">
        <v>0</v>
      </c>
      <c r="Q24" s="764">
        <v>0</v>
      </c>
      <c r="R24" s="764">
        <v>0</v>
      </c>
      <c r="S24" s="764">
        <v>0</v>
      </c>
      <c r="T24" s="761">
        <v>0</v>
      </c>
      <c r="U24" s="764">
        <v>0</v>
      </c>
      <c r="V24" s="764">
        <v>0</v>
      </c>
      <c r="W24" s="764">
        <v>0</v>
      </c>
      <c r="X24" s="764">
        <v>0</v>
      </c>
      <c r="Y24" s="764">
        <v>0</v>
      </c>
      <c r="Z24" s="764">
        <v>0</v>
      </c>
      <c r="AA24" s="764">
        <v>0</v>
      </c>
      <c r="AB24" s="429"/>
    </row>
    <row r="25" spans="1:28">
      <c r="A25" s="401">
        <v>3.3</v>
      </c>
      <c r="B25" s="430" t="s">
        <v>534</v>
      </c>
      <c r="C25" s="763">
        <v>0</v>
      </c>
      <c r="D25" s="761">
        <v>0</v>
      </c>
      <c r="E25" s="764">
        <v>0</v>
      </c>
      <c r="F25" s="764">
        <v>0</v>
      </c>
      <c r="G25" s="764">
        <v>0</v>
      </c>
      <c r="H25" s="761">
        <v>0</v>
      </c>
      <c r="I25" s="764">
        <v>0</v>
      </c>
      <c r="J25" s="764">
        <v>0</v>
      </c>
      <c r="K25" s="764">
        <v>0</v>
      </c>
      <c r="L25" s="761">
        <v>0</v>
      </c>
      <c r="M25" s="764">
        <v>0</v>
      </c>
      <c r="N25" s="764">
        <v>0</v>
      </c>
      <c r="O25" s="764">
        <v>0</v>
      </c>
      <c r="P25" s="764">
        <v>0</v>
      </c>
      <c r="Q25" s="764">
        <v>0</v>
      </c>
      <c r="R25" s="764">
        <v>0</v>
      </c>
      <c r="S25" s="764">
        <v>0</v>
      </c>
      <c r="T25" s="761">
        <v>0</v>
      </c>
      <c r="U25" s="764">
        <v>0</v>
      </c>
      <c r="V25" s="764">
        <v>0</v>
      </c>
      <c r="W25" s="764">
        <v>0</v>
      </c>
      <c r="X25" s="764">
        <v>0</v>
      </c>
      <c r="Y25" s="764">
        <v>0</v>
      </c>
      <c r="Z25" s="764">
        <v>0</v>
      </c>
      <c r="AA25" s="764">
        <v>0</v>
      </c>
      <c r="AB25" s="429"/>
    </row>
    <row r="26" spans="1:28">
      <c r="A26" s="401">
        <v>3.4</v>
      </c>
      <c r="B26" s="430" t="s">
        <v>535</v>
      </c>
      <c r="C26" s="763">
        <v>1</v>
      </c>
      <c r="D26" s="761">
        <v>1</v>
      </c>
      <c r="E26" s="764">
        <v>0</v>
      </c>
      <c r="F26" s="764">
        <v>0</v>
      </c>
      <c r="G26" s="764">
        <v>0</v>
      </c>
      <c r="H26" s="761">
        <v>0</v>
      </c>
      <c r="I26" s="764">
        <v>0</v>
      </c>
      <c r="J26" s="764">
        <v>0</v>
      </c>
      <c r="K26" s="764">
        <v>0</v>
      </c>
      <c r="L26" s="761">
        <v>0</v>
      </c>
      <c r="M26" s="764">
        <v>0</v>
      </c>
      <c r="N26" s="764">
        <v>0</v>
      </c>
      <c r="O26" s="764">
        <v>0</v>
      </c>
      <c r="P26" s="764">
        <v>0</v>
      </c>
      <c r="Q26" s="764">
        <v>0</v>
      </c>
      <c r="R26" s="764">
        <v>0</v>
      </c>
      <c r="S26" s="764">
        <v>0</v>
      </c>
      <c r="T26" s="761">
        <v>0</v>
      </c>
      <c r="U26" s="764">
        <v>0</v>
      </c>
      <c r="V26" s="764">
        <v>0</v>
      </c>
      <c r="W26" s="764">
        <v>0</v>
      </c>
      <c r="X26" s="764">
        <v>0</v>
      </c>
      <c r="Y26" s="764">
        <v>0</v>
      </c>
      <c r="Z26" s="764">
        <v>0</v>
      </c>
      <c r="AA26" s="764">
        <v>0</v>
      </c>
      <c r="AB26" s="429"/>
    </row>
    <row r="27" spans="1:28">
      <c r="A27" s="401">
        <v>3.5</v>
      </c>
      <c r="B27" s="430" t="s">
        <v>536</v>
      </c>
      <c r="C27" s="763">
        <v>72071883.069999993</v>
      </c>
      <c r="D27" s="761">
        <v>66237681.069999993</v>
      </c>
      <c r="E27" s="764">
        <v>0</v>
      </c>
      <c r="F27" s="764">
        <v>0</v>
      </c>
      <c r="G27" s="764">
        <v>0</v>
      </c>
      <c r="H27" s="761">
        <v>5834202</v>
      </c>
      <c r="I27" s="764">
        <v>0</v>
      </c>
      <c r="J27" s="764">
        <v>0</v>
      </c>
      <c r="K27" s="764">
        <v>0</v>
      </c>
      <c r="L27" s="761">
        <v>0</v>
      </c>
      <c r="M27" s="764">
        <v>0</v>
      </c>
      <c r="N27" s="764">
        <v>0</v>
      </c>
      <c r="O27" s="764">
        <v>0</v>
      </c>
      <c r="P27" s="764">
        <v>0</v>
      </c>
      <c r="Q27" s="764">
        <v>0</v>
      </c>
      <c r="R27" s="764">
        <v>0</v>
      </c>
      <c r="S27" s="764">
        <v>0</v>
      </c>
      <c r="T27" s="761">
        <v>0</v>
      </c>
      <c r="U27" s="764">
        <v>0</v>
      </c>
      <c r="V27" s="764">
        <v>0</v>
      </c>
      <c r="W27" s="764">
        <v>0</v>
      </c>
      <c r="X27" s="764">
        <v>0</v>
      </c>
      <c r="Y27" s="764">
        <v>0</v>
      </c>
      <c r="Z27" s="764">
        <v>0</v>
      </c>
      <c r="AA27" s="764">
        <v>0</v>
      </c>
      <c r="AB27" s="429"/>
    </row>
    <row r="28" spans="1:28">
      <c r="A28" s="401">
        <v>3.6</v>
      </c>
      <c r="B28" s="430" t="s">
        <v>537</v>
      </c>
      <c r="C28" s="763">
        <v>2142817.1199999996</v>
      </c>
      <c r="D28" s="761">
        <v>2100701.4899999998</v>
      </c>
      <c r="E28" s="764">
        <v>0</v>
      </c>
      <c r="F28" s="764">
        <v>0</v>
      </c>
      <c r="G28" s="764">
        <v>0</v>
      </c>
      <c r="H28" s="761">
        <v>9599.36</v>
      </c>
      <c r="I28" s="764">
        <v>0</v>
      </c>
      <c r="J28" s="764">
        <v>0</v>
      </c>
      <c r="K28" s="764">
        <v>0</v>
      </c>
      <c r="L28" s="761">
        <v>32516.270000000004</v>
      </c>
      <c r="M28" s="764">
        <v>0</v>
      </c>
      <c r="N28" s="764">
        <v>0</v>
      </c>
      <c r="O28" s="764">
        <v>0</v>
      </c>
      <c r="P28" s="764">
        <v>0</v>
      </c>
      <c r="Q28" s="764">
        <v>0</v>
      </c>
      <c r="R28" s="764">
        <v>0</v>
      </c>
      <c r="S28" s="764">
        <v>0</v>
      </c>
      <c r="T28" s="761">
        <v>0</v>
      </c>
      <c r="U28" s="764">
        <v>0</v>
      </c>
      <c r="V28" s="764">
        <v>0</v>
      </c>
      <c r="W28" s="764">
        <v>0</v>
      </c>
      <c r="X28" s="764">
        <v>0</v>
      </c>
      <c r="Y28" s="764">
        <v>0</v>
      </c>
      <c r="Z28" s="764">
        <v>0</v>
      </c>
      <c r="AA28" s="764">
        <v>0</v>
      </c>
      <c r="AB28" s="429"/>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A22"/>
  <sheetViews>
    <sheetView showGridLines="0" topLeftCell="M1" zoomScale="80" zoomScaleNormal="80" workbookViewId="0">
      <selection activeCell="B1" sqref="B1"/>
    </sheetView>
  </sheetViews>
  <sheetFormatPr defaultColWidth="9.140625" defaultRowHeight="12.75"/>
  <cols>
    <col min="1" max="1" width="11.85546875" style="412" bestFit="1" customWidth="1"/>
    <col min="2" max="2" width="90.140625" style="412" bestFit="1" customWidth="1"/>
    <col min="3" max="3" width="20.140625" style="412" customWidth="1"/>
    <col min="4" max="4" width="22.140625" style="412" customWidth="1"/>
    <col min="5" max="7" width="17.140625" style="412" customWidth="1"/>
    <col min="8" max="8" width="22.140625" style="412" customWidth="1"/>
    <col min="9" max="10" width="17.140625" style="412" customWidth="1"/>
    <col min="11" max="27" width="22.140625" style="412" customWidth="1"/>
    <col min="28" max="16384" width="9.140625" style="412"/>
  </cols>
  <sheetData>
    <row r="1" spans="1:27" ht="13.5">
      <c r="A1" s="304" t="s">
        <v>97</v>
      </c>
      <c r="B1" s="236" t="str">
        <f>'1. key ratios'!B1</f>
        <v>სს "ხალიკ ბანკი საქართველო"</v>
      </c>
    </row>
    <row r="2" spans="1:27">
      <c r="A2" s="306" t="s">
        <v>98</v>
      </c>
      <c r="B2" s="308">
        <f>'1. key ratios'!B2</f>
        <v>45747</v>
      </c>
    </row>
    <row r="3" spans="1:27">
      <c r="A3" s="307" t="s">
        <v>540</v>
      </c>
      <c r="C3" s="414"/>
    </row>
    <row r="4" spans="1:27" ht="13.5" thickBot="1">
      <c r="A4" s="307"/>
      <c r="B4" s="414"/>
      <c r="C4" s="414"/>
    </row>
    <row r="5" spans="1:27" s="443" customFormat="1" ht="13.5" customHeight="1">
      <c r="A5" s="906" t="s">
        <v>869</v>
      </c>
      <c r="B5" s="907"/>
      <c r="C5" s="903" t="s">
        <v>541</v>
      </c>
      <c r="D5" s="904"/>
      <c r="E5" s="904"/>
      <c r="F5" s="904"/>
      <c r="G5" s="904"/>
      <c r="H5" s="904"/>
      <c r="I5" s="904"/>
      <c r="J5" s="904"/>
      <c r="K5" s="904"/>
      <c r="L5" s="904"/>
      <c r="M5" s="904"/>
      <c r="N5" s="904"/>
      <c r="O5" s="904"/>
      <c r="P5" s="904"/>
      <c r="Q5" s="904"/>
      <c r="R5" s="904"/>
      <c r="S5" s="904"/>
      <c r="T5" s="904"/>
      <c r="U5" s="904"/>
      <c r="V5" s="904"/>
      <c r="W5" s="904"/>
      <c r="X5" s="904"/>
      <c r="Y5" s="904"/>
      <c r="Z5" s="904"/>
      <c r="AA5" s="905"/>
    </row>
    <row r="6" spans="1:27" s="443" customFormat="1" ht="12" customHeight="1">
      <c r="A6" s="908"/>
      <c r="B6" s="909"/>
      <c r="C6" s="913" t="s">
        <v>66</v>
      </c>
      <c r="D6" s="912" t="s">
        <v>860</v>
      </c>
      <c r="E6" s="912"/>
      <c r="F6" s="912"/>
      <c r="G6" s="912"/>
      <c r="H6" s="898" t="s">
        <v>859</v>
      </c>
      <c r="I6" s="899"/>
      <c r="J6" s="899"/>
      <c r="K6" s="899"/>
      <c r="L6" s="439"/>
      <c r="M6" s="880" t="s">
        <v>858</v>
      </c>
      <c r="N6" s="880"/>
      <c r="O6" s="880"/>
      <c r="P6" s="880"/>
      <c r="Q6" s="880"/>
      <c r="R6" s="880"/>
      <c r="S6" s="878"/>
      <c r="T6" s="439"/>
      <c r="U6" s="880" t="s">
        <v>857</v>
      </c>
      <c r="V6" s="880"/>
      <c r="W6" s="880"/>
      <c r="X6" s="880"/>
      <c r="Y6" s="880"/>
      <c r="Z6" s="880"/>
      <c r="AA6" s="902"/>
    </row>
    <row r="7" spans="1:27" s="443" customFormat="1" ht="38.25">
      <c r="A7" s="910"/>
      <c r="B7" s="911"/>
      <c r="C7" s="914"/>
      <c r="D7" s="437"/>
      <c r="E7" s="433" t="s">
        <v>530</v>
      </c>
      <c r="F7" s="409" t="s">
        <v>855</v>
      </c>
      <c r="G7" s="409" t="s">
        <v>856</v>
      </c>
      <c r="H7" s="464"/>
      <c r="I7" s="433" t="s">
        <v>530</v>
      </c>
      <c r="J7" s="409" t="s">
        <v>855</v>
      </c>
      <c r="K7" s="409" t="s">
        <v>856</v>
      </c>
      <c r="L7" s="434"/>
      <c r="M7" s="433" t="s">
        <v>530</v>
      </c>
      <c r="N7" s="409" t="s">
        <v>868</v>
      </c>
      <c r="O7" s="409" t="s">
        <v>867</v>
      </c>
      <c r="P7" s="409" t="s">
        <v>866</v>
      </c>
      <c r="Q7" s="409" t="s">
        <v>865</v>
      </c>
      <c r="R7" s="409" t="s">
        <v>864</v>
      </c>
      <c r="S7" s="409" t="s">
        <v>850</v>
      </c>
      <c r="T7" s="434"/>
      <c r="U7" s="433" t="s">
        <v>530</v>
      </c>
      <c r="V7" s="409" t="s">
        <v>868</v>
      </c>
      <c r="W7" s="409" t="s">
        <v>867</v>
      </c>
      <c r="X7" s="409" t="s">
        <v>866</v>
      </c>
      <c r="Y7" s="409" t="s">
        <v>865</v>
      </c>
      <c r="Z7" s="409" t="s">
        <v>864</v>
      </c>
      <c r="AA7" s="409" t="s">
        <v>850</v>
      </c>
    </row>
    <row r="8" spans="1:27">
      <c r="A8" s="463">
        <v>1</v>
      </c>
      <c r="B8" s="462" t="s">
        <v>531</v>
      </c>
      <c r="C8" s="765">
        <v>857608435.44000018</v>
      </c>
      <c r="D8" s="759">
        <v>725348475.42000008</v>
      </c>
      <c r="E8" s="759">
        <v>31501126.510000002</v>
      </c>
      <c r="F8" s="759">
        <v>0</v>
      </c>
      <c r="G8" s="759">
        <v>0</v>
      </c>
      <c r="H8" s="759">
        <v>50898855.609999992</v>
      </c>
      <c r="I8" s="759">
        <v>4087952.8899999992</v>
      </c>
      <c r="J8" s="759">
        <v>14447741.590000002</v>
      </c>
      <c r="K8" s="759">
        <v>0</v>
      </c>
      <c r="L8" s="759">
        <v>79206935.720000044</v>
      </c>
      <c r="M8" s="759">
        <v>6658432.5600000005</v>
      </c>
      <c r="N8" s="759">
        <v>6074836.0499999998</v>
      </c>
      <c r="O8" s="759">
        <v>6091808.6100000003</v>
      </c>
      <c r="P8" s="759">
        <v>7159899.709999999</v>
      </c>
      <c r="Q8" s="759">
        <v>12047625.530000001</v>
      </c>
      <c r="R8" s="759">
        <v>5549329.7100000018</v>
      </c>
      <c r="S8" s="759">
        <v>2703742.11</v>
      </c>
      <c r="T8" s="759">
        <v>2154168.6900000004</v>
      </c>
      <c r="U8" s="759">
        <v>0</v>
      </c>
      <c r="V8" s="759">
        <v>0</v>
      </c>
      <c r="W8" s="759">
        <v>0</v>
      </c>
      <c r="X8" s="759">
        <v>0</v>
      </c>
      <c r="Y8" s="759">
        <v>41912.82</v>
      </c>
      <c r="Z8" s="759">
        <v>2023239.33</v>
      </c>
      <c r="AA8" s="766">
        <v>89016.540000000008</v>
      </c>
    </row>
    <row r="9" spans="1:27">
      <c r="A9" s="460">
        <v>1.1000000000000001</v>
      </c>
      <c r="B9" s="461" t="s">
        <v>542</v>
      </c>
      <c r="C9" s="767">
        <v>817829390.38000011</v>
      </c>
      <c r="D9" s="759">
        <v>693195730.37000012</v>
      </c>
      <c r="E9" s="759">
        <v>31341870.390000001</v>
      </c>
      <c r="F9" s="759">
        <v>0</v>
      </c>
      <c r="G9" s="759">
        <v>0</v>
      </c>
      <c r="H9" s="759">
        <v>47230795.349999994</v>
      </c>
      <c r="I9" s="759">
        <v>4067339.2399999993</v>
      </c>
      <c r="J9" s="759">
        <v>14321438.200000001</v>
      </c>
      <c r="K9" s="759">
        <v>0</v>
      </c>
      <c r="L9" s="759">
        <v>75582242.240000039</v>
      </c>
      <c r="M9" s="759">
        <v>6622843.8100000005</v>
      </c>
      <c r="N9" s="759">
        <v>6034138.3399999999</v>
      </c>
      <c r="O9" s="759">
        <v>5811663.0800000001</v>
      </c>
      <c r="P9" s="759">
        <v>6990910.0999999987</v>
      </c>
      <c r="Q9" s="759">
        <v>11684716.750000002</v>
      </c>
      <c r="R9" s="759">
        <v>4314241.6800000016</v>
      </c>
      <c r="S9" s="759">
        <v>2377408.2599999998</v>
      </c>
      <c r="T9" s="759">
        <v>1820622.4200000004</v>
      </c>
      <c r="U9" s="759">
        <v>0</v>
      </c>
      <c r="V9" s="759">
        <v>0</v>
      </c>
      <c r="W9" s="759">
        <v>0</v>
      </c>
      <c r="X9" s="759">
        <v>0</v>
      </c>
      <c r="Y9" s="759">
        <v>38352.81</v>
      </c>
      <c r="Z9" s="759">
        <v>1721236.97</v>
      </c>
      <c r="AA9" s="766">
        <v>61032.640000000007</v>
      </c>
    </row>
    <row r="10" spans="1:27">
      <c r="A10" s="458" t="s">
        <v>146</v>
      </c>
      <c r="B10" s="459" t="s">
        <v>543</v>
      </c>
      <c r="C10" s="768">
        <v>760990261.58999956</v>
      </c>
      <c r="D10" s="759">
        <v>634207704.55999959</v>
      </c>
      <c r="E10" s="759">
        <v>31332336.810000002</v>
      </c>
      <c r="F10" s="759">
        <v>0</v>
      </c>
      <c r="G10" s="759">
        <v>0</v>
      </c>
      <c r="H10" s="759">
        <v>50610100.730000004</v>
      </c>
      <c r="I10" s="759">
        <v>4067339.2399999998</v>
      </c>
      <c r="J10" s="759">
        <v>14321438.199999997</v>
      </c>
      <c r="K10" s="759">
        <v>0</v>
      </c>
      <c r="L10" s="759">
        <v>74452524.25</v>
      </c>
      <c r="M10" s="759">
        <v>6622843.8099999987</v>
      </c>
      <c r="N10" s="759">
        <v>5962996.5299999993</v>
      </c>
      <c r="O10" s="759">
        <v>5811663.0800000001</v>
      </c>
      <c r="P10" s="759">
        <v>6990910.0999999996</v>
      </c>
      <c r="Q10" s="759">
        <v>11684716.75</v>
      </c>
      <c r="R10" s="759">
        <v>3262969.27</v>
      </c>
      <c r="S10" s="759">
        <v>2348063.96</v>
      </c>
      <c r="T10" s="759">
        <v>1719932.0499999998</v>
      </c>
      <c r="U10" s="759">
        <v>0</v>
      </c>
      <c r="V10" s="759">
        <v>0</v>
      </c>
      <c r="W10" s="759">
        <v>0</v>
      </c>
      <c r="X10" s="759">
        <v>0</v>
      </c>
      <c r="Y10" s="759">
        <v>0</v>
      </c>
      <c r="Z10" s="759">
        <v>1719932.0499999998</v>
      </c>
      <c r="AA10" s="766">
        <v>0</v>
      </c>
    </row>
    <row r="11" spans="1:27">
      <c r="A11" s="457" t="s">
        <v>544</v>
      </c>
      <c r="B11" s="456" t="s">
        <v>545</v>
      </c>
      <c r="C11" s="769">
        <v>479486339.63999957</v>
      </c>
      <c r="D11" s="759">
        <v>404045625.58999956</v>
      </c>
      <c r="E11" s="759">
        <v>24905372.75</v>
      </c>
      <c r="F11" s="759">
        <v>0</v>
      </c>
      <c r="G11" s="759">
        <v>0</v>
      </c>
      <c r="H11" s="759">
        <v>33587026.010000005</v>
      </c>
      <c r="I11" s="759">
        <v>1566926.96</v>
      </c>
      <c r="J11" s="759">
        <v>13240250.959999997</v>
      </c>
      <c r="K11" s="759">
        <v>0</v>
      </c>
      <c r="L11" s="759">
        <v>41853688.039999999</v>
      </c>
      <c r="M11" s="759">
        <v>5324499.6999999993</v>
      </c>
      <c r="N11" s="759">
        <v>5004661.1999999993</v>
      </c>
      <c r="O11" s="759">
        <v>4704052.59</v>
      </c>
      <c r="P11" s="759">
        <v>2905069.3899999997</v>
      </c>
      <c r="Q11" s="759">
        <v>5122012.4100000011</v>
      </c>
      <c r="R11" s="759">
        <v>2797453.75</v>
      </c>
      <c r="S11" s="759">
        <v>1714525.68</v>
      </c>
      <c r="T11" s="759">
        <v>0</v>
      </c>
      <c r="U11" s="759">
        <v>0</v>
      </c>
      <c r="V11" s="759">
        <v>0</v>
      </c>
      <c r="W11" s="759">
        <v>0</v>
      </c>
      <c r="X11" s="759">
        <v>0</v>
      </c>
      <c r="Y11" s="759">
        <v>0</v>
      </c>
      <c r="Z11" s="759">
        <v>0</v>
      </c>
      <c r="AA11" s="766">
        <v>0</v>
      </c>
    </row>
    <row r="12" spans="1:27">
      <c r="A12" s="457" t="s">
        <v>546</v>
      </c>
      <c r="B12" s="456" t="s">
        <v>547</v>
      </c>
      <c r="C12" s="769">
        <v>169567890.55000004</v>
      </c>
      <c r="D12" s="759">
        <v>134247543.21000001</v>
      </c>
      <c r="E12" s="759">
        <v>2288927.6399999997</v>
      </c>
      <c r="F12" s="759">
        <v>0</v>
      </c>
      <c r="G12" s="759">
        <v>0</v>
      </c>
      <c r="H12" s="759">
        <v>8789519.7400000002</v>
      </c>
      <c r="I12" s="759">
        <v>2458073.98</v>
      </c>
      <c r="J12" s="759">
        <v>1081187.2400000002</v>
      </c>
      <c r="K12" s="759">
        <v>0</v>
      </c>
      <c r="L12" s="759">
        <v>25802290.269999996</v>
      </c>
      <c r="M12" s="759">
        <v>235708.52000000002</v>
      </c>
      <c r="N12" s="759">
        <v>726727.29</v>
      </c>
      <c r="O12" s="759">
        <v>752842.8600000001</v>
      </c>
      <c r="P12" s="759">
        <v>2660489.9500000002</v>
      </c>
      <c r="Q12" s="759">
        <v>6356687.7199999997</v>
      </c>
      <c r="R12" s="759">
        <v>45489.58</v>
      </c>
      <c r="S12" s="759">
        <v>0</v>
      </c>
      <c r="T12" s="759">
        <v>728537.33</v>
      </c>
      <c r="U12" s="759">
        <v>0</v>
      </c>
      <c r="V12" s="759">
        <v>0</v>
      </c>
      <c r="W12" s="759">
        <v>0</v>
      </c>
      <c r="X12" s="759">
        <v>0</v>
      </c>
      <c r="Y12" s="759">
        <v>0</v>
      </c>
      <c r="Z12" s="759">
        <v>728537.33</v>
      </c>
      <c r="AA12" s="766">
        <v>0</v>
      </c>
    </row>
    <row r="13" spans="1:27">
      <c r="A13" s="457" t="s">
        <v>548</v>
      </c>
      <c r="B13" s="456" t="s">
        <v>549</v>
      </c>
      <c r="C13" s="769">
        <v>80581919.480000004</v>
      </c>
      <c r="D13" s="759">
        <v>76561226.040000007</v>
      </c>
      <c r="E13" s="759">
        <v>3198865.6599999997</v>
      </c>
      <c r="F13" s="759">
        <v>0</v>
      </c>
      <c r="G13" s="759">
        <v>0</v>
      </c>
      <c r="H13" s="759">
        <v>0</v>
      </c>
      <c r="I13" s="759">
        <v>0</v>
      </c>
      <c r="J13" s="759">
        <v>0</v>
      </c>
      <c r="K13" s="759">
        <v>0</v>
      </c>
      <c r="L13" s="759">
        <v>4020693.4400000004</v>
      </c>
      <c r="M13" s="759">
        <v>0</v>
      </c>
      <c r="N13" s="759">
        <v>231608.03999999998</v>
      </c>
      <c r="O13" s="759">
        <v>354767.63</v>
      </c>
      <c r="P13" s="759">
        <v>1425350.76</v>
      </c>
      <c r="Q13" s="759">
        <v>206016.62000000005</v>
      </c>
      <c r="R13" s="759">
        <v>420025.93999999994</v>
      </c>
      <c r="S13" s="759">
        <v>633538.28</v>
      </c>
      <c r="T13" s="759">
        <v>0</v>
      </c>
      <c r="U13" s="759">
        <v>0</v>
      </c>
      <c r="V13" s="759">
        <v>0</v>
      </c>
      <c r="W13" s="759">
        <v>0</v>
      </c>
      <c r="X13" s="759">
        <v>0</v>
      </c>
      <c r="Y13" s="759">
        <v>0</v>
      </c>
      <c r="Z13" s="759">
        <v>0</v>
      </c>
      <c r="AA13" s="766">
        <v>0</v>
      </c>
    </row>
    <row r="14" spans="1:27">
      <c r="A14" s="457" t="s">
        <v>550</v>
      </c>
      <c r="B14" s="456" t="s">
        <v>551</v>
      </c>
      <c r="C14" s="769">
        <v>31354111.919999994</v>
      </c>
      <c r="D14" s="759">
        <v>19353309.719999995</v>
      </c>
      <c r="E14" s="759">
        <v>939170.76</v>
      </c>
      <c r="F14" s="759">
        <v>0</v>
      </c>
      <c r="G14" s="759">
        <v>0</v>
      </c>
      <c r="H14" s="759">
        <v>8233554.9799999995</v>
      </c>
      <c r="I14" s="759">
        <v>42338.3</v>
      </c>
      <c r="J14" s="759">
        <v>0</v>
      </c>
      <c r="K14" s="759">
        <v>0</v>
      </c>
      <c r="L14" s="759">
        <v>2775852.5</v>
      </c>
      <c r="M14" s="759">
        <v>1062635.5899999999</v>
      </c>
      <c r="N14" s="759">
        <v>0</v>
      </c>
      <c r="O14" s="759">
        <v>0</v>
      </c>
      <c r="P14" s="759">
        <v>0</v>
      </c>
      <c r="Q14" s="759">
        <v>0</v>
      </c>
      <c r="R14" s="759">
        <v>0</v>
      </c>
      <c r="S14" s="759">
        <v>0</v>
      </c>
      <c r="T14" s="759">
        <v>991394.72</v>
      </c>
      <c r="U14" s="759">
        <v>0</v>
      </c>
      <c r="V14" s="759">
        <v>0</v>
      </c>
      <c r="W14" s="759">
        <v>0</v>
      </c>
      <c r="X14" s="759">
        <v>0</v>
      </c>
      <c r="Y14" s="759">
        <v>0</v>
      </c>
      <c r="Z14" s="759">
        <v>991394.72</v>
      </c>
      <c r="AA14" s="766">
        <v>0</v>
      </c>
    </row>
    <row r="15" spans="1:27">
      <c r="A15" s="455">
        <v>1.2</v>
      </c>
      <c r="B15" s="453" t="s">
        <v>863</v>
      </c>
      <c r="C15" s="770">
        <v>13763875.420900006</v>
      </c>
      <c r="D15" s="759">
        <v>2683796.9026000043</v>
      </c>
      <c r="E15" s="759">
        <v>332975.26299999992</v>
      </c>
      <c r="F15" s="759">
        <v>0</v>
      </c>
      <c r="G15" s="759">
        <v>0</v>
      </c>
      <c r="H15" s="759">
        <v>1247321.7775000003</v>
      </c>
      <c r="I15" s="759">
        <v>259242.79660000003</v>
      </c>
      <c r="J15" s="759">
        <v>378348.15180000005</v>
      </c>
      <c r="K15" s="759">
        <v>0</v>
      </c>
      <c r="L15" s="759">
        <v>9077972.7223000005</v>
      </c>
      <c r="M15" s="759">
        <v>486582.91809999995</v>
      </c>
      <c r="N15" s="759">
        <v>563492.47500000021</v>
      </c>
      <c r="O15" s="759">
        <v>468487.15539999999</v>
      </c>
      <c r="P15" s="759">
        <v>1103019.3315000001</v>
      </c>
      <c r="Q15" s="759">
        <v>1065441.8513</v>
      </c>
      <c r="R15" s="759">
        <v>1417593.4049000002</v>
      </c>
      <c r="S15" s="759">
        <v>353951.66309999989</v>
      </c>
      <c r="T15" s="759">
        <v>754784.01850000001</v>
      </c>
      <c r="U15" s="759">
        <v>0</v>
      </c>
      <c r="V15" s="759">
        <v>0</v>
      </c>
      <c r="W15" s="759">
        <v>0</v>
      </c>
      <c r="X15" s="759">
        <v>0</v>
      </c>
      <c r="Y15" s="759">
        <v>8149.9721</v>
      </c>
      <c r="Z15" s="759">
        <v>733664.61040000001</v>
      </c>
      <c r="AA15" s="766">
        <v>12969.436</v>
      </c>
    </row>
    <row r="16" spans="1:27">
      <c r="A16" s="454">
        <v>1.3</v>
      </c>
      <c r="B16" s="453" t="s">
        <v>552</v>
      </c>
      <c r="C16" s="771">
        <v>0</v>
      </c>
      <c r="D16" s="772">
        <v>0</v>
      </c>
      <c r="E16" s="772">
        <v>0</v>
      </c>
      <c r="F16" s="772">
        <v>0</v>
      </c>
      <c r="G16" s="772">
        <v>0</v>
      </c>
      <c r="H16" s="772">
        <v>0</v>
      </c>
      <c r="I16" s="772">
        <v>0</v>
      </c>
      <c r="J16" s="772">
        <v>0</v>
      </c>
      <c r="K16" s="772">
        <v>0</v>
      </c>
      <c r="L16" s="772">
        <v>0</v>
      </c>
      <c r="M16" s="772">
        <v>0</v>
      </c>
      <c r="N16" s="772">
        <v>0</v>
      </c>
      <c r="O16" s="772">
        <v>0</v>
      </c>
      <c r="P16" s="772">
        <v>0</v>
      </c>
      <c r="Q16" s="772">
        <v>0</v>
      </c>
      <c r="R16" s="772">
        <v>0</v>
      </c>
      <c r="S16" s="772">
        <v>0</v>
      </c>
      <c r="T16" s="772">
        <v>0</v>
      </c>
      <c r="U16" s="772">
        <v>0</v>
      </c>
      <c r="V16" s="772">
        <v>0</v>
      </c>
      <c r="W16" s="772">
        <v>0</v>
      </c>
      <c r="X16" s="772">
        <v>0</v>
      </c>
      <c r="Y16" s="772">
        <v>0</v>
      </c>
      <c r="Z16" s="772">
        <v>0</v>
      </c>
      <c r="AA16" s="773">
        <v>0</v>
      </c>
    </row>
    <row r="17" spans="1:27" s="443" customFormat="1" ht="25.5">
      <c r="A17" s="451" t="s">
        <v>553</v>
      </c>
      <c r="B17" s="452" t="s">
        <v>554</v>
      </c>
      <c r="C17" s="774">
        <v>760050983.63999903</v>
      </c>
      <c r="D17" s="760">
        <v>636402882.36999905</v>
      </c>
      <c r="E17" s="760">
        <v>30785800.919999998</v>
      </c>
      <c r="F17" s="760">
        <v>0</v>
      </c>
      <c r="G17" s="760">
        <v>0</v>
      </c>
      <c r="H17" s="760">
        <v>48169534.449999996</v>
      </c>
      <c r="I17" s="760">
        <v>4039892.1499999994</v>
      </c>
      <c r="J17" s="760">
        <v>14321438.199999999</v>
      </c>
      <c r="K17" s="760">
        <v>0</v>
      </c>
      <c r="L17" s="760">
        <v>74254372.849999949</v>
      </c>
      <c r="M17" s="760">
        <v>6470638.9800000004</v>
      </c>
      <c r="N17" s="760">
        <v>5962996.5299999993</v>
      </c>
      <c r="O17" s="760">
        <v>5811663.0800000001</v>
      </c>
      <c r="P17" s="760">
        <v>6990910.0999999996</v>
      </c>
      <c r="Q17" s="760">
        <v>11684716.750000002</v>
      </c>
      <c r="R17" s="760">
        <v>3262969.2700000005</v>
      </c>
      <c r="S17" s="760">
        <v>2341692.1999999997</v>
      </c>
      <c r="T17" s="760">
        <v>1224193.97</v>
      </c>
      <c r="U17" s="760">
        <v>0</v>
      </c>
      <c r="V17" s="760">
        <v>0</v>
      </c>
      <c r="W17" s="760">
        <v>0</v>
      </c>
      <c r="X17" s="760">
        <v>0</v>
      </c>
      <c r="Y17" s="760">
        <v>0</v>
      </c>
      <c r="Z17" s="760">
        <v>1224193.97</v>
      </c>
      <c r="AA17" s="775">
        <v>0</v>
      </c>
    </row>
    <row r="18" spans="1:27" s="443" customFormat="1" ht="25.5">
      <c r="A18" s="448" t="s">
        <v>555</v>
      </c>
      <c r="B18" s="449" t="s">
        <v>556</v>
      </c>
      <c r="C18" s="776">
        <v>750621442.46999907</v>
      </c>
      <c r="D18" s="760">
        <v>629602276.19999909</v>
      </c>
      <c r="E18" s="760">
        <v>30785800.919999998</v>
      </c>
      <c r="F18" s="760">
        <v>0</v>
      </c>
      <c r="G18" s="760">
        <v>0</v>
      </c>
      <c r="H18" s="760">
        <v>45540599.449999996</v>
      </c>
      <c r="I18" s="760">
        <v>4039892.1499999994</v>
      </c>
      <c r="J18" s="760">
        <v>14321438.199999999</v>
      </c>
      <c r="K18" s="760">
        <v>0</v>
      </c>
      <c r="L18" s="760">
        <v>74254372.849999949</v>
      </c>
      <c r="M18" s="760">
        <v>6470638.9800000004</v>
      </c>
      <c r="N18" s="760">
        <v>5962996.5299999993</v>
      </c>
      <c r="O18" s="760">
        <v>5811663.0800000001</v>
      </c>
      <c r="P18" s="760">
        <v>6990910.0999999996</v>
      </c>
      <c r="Q18" s="760">
        <v>11684716.750000002</v>
      </c>
      <c r="R18" s="760">
        <v>3262969.2700000005</v>
      </c>
      <c r="S18" s="760">
        <v>2341692.1999999997</v>
      </c>
      <c r="T18" s="760">
        <v>1224193.97</v>
      </c>
      <c r="U18" s="760">
        <v>0</v>
      </c>
      <c r="V18" s="760">
        <v>0</v>
      </c>
      <c r="W18" s="760">
        <v>0</v>
      </c>
      <c r="X18" s="760">
        <v>0</v>
      </c>
      <c r="Y18" s="760">
        <v>0</v>
      </c>
      <c r="Z18" s="760">
        <v>1224193.97</v>
      </c>
      <c r="AA18" s="775">
        <v>0</v>
      </c>
    </row>
    <row r="19" spans="1:27" s="443" customFormat="1">
      <c r="A19" s="451" t="s">
        <v>557</v>
      </c>
      <c r="B19" s="450" t="s">
        <v>558</v>
      </c>
      <c r="C19" s="777">
        <v>798760837.55000067</v>
      </c>
      <c r="D19" s="760">
        <v>671329090.20000076</v>
      </c>
      <c r="E19" s="760">
        <v>32867443.77</v>
      </c>
      <c r="F19" s="760">
        <v>0</v>
      </c>
      <c r="G19" s="760">
        <v>13275494.82</v>
      </c>
      <c r="H19" s="760">
        <v>51580437.809999995</v>
      </c>
      <c r="I19" s="760">
        <v>3152251.23</v>
      </c>
      <c r="J19" s="760">
        <v>22472282.270000003</v>
      </c>
      <c r="K19" s="760">
        <v>0</v>
      </c>
      <c r="L19" s="760">
        <v>75565111.159999996</v>
      </c>
      <c r="M19" s="760">
        <v>9479476.9799999986</v>
      </c>
      <c r="N19" s="760">
        <v>8753505.1600000001</v>
      </c>
      <c r="O19" s="760">
        <v>8089201.8300000001</v>
      </c>
      <c r="P19" s="760">
        <v>4526056.7300000004</v>
      </c>
      <c r="Q19" s="760">
        <v>8716422.1500000041</v>
      </c>
      <c r="R19" s="760">
        <v>5173452.2500000009</v>
      </c>
      <c r="S19" s="760">
        <v>4799930.67</v>
      </c>
      <c r="T19" s="760">
        <v>286198.38</v>
      </c>
      <c r="U19" s="760">
        <v>0</v>
      </c>
      <c r="V19" s="760">
        <v>0</v>
      </c>
      <c r="W19" s="760">
        <v>0</v>
      </c>
      <c r="X19" s="760">
        <v>0</v>
      </c>
      <c r="Y19" s="760">
        <v>0</v>
      </c>
      <c r="Z19" s="760">
        <v>286198.38</v>
      </c>
      <c r="AA19" s="775">
        <v>0</v>
      </c>
    </row>
    <row r="20" spans="1:27" s="443" customFormat="1">
      <c r="A20" s="448" t="s">
        <v>559</v>
      </c>
      <c r="B20" s="449" t="s">
        <v>560</v>
      </c>
      <c r="C20" s="776">
        <v>793532772.0200007</v>
      </c>
      <c r="D20" s="760">
        <v>666101024.67000079</v>
      </c>
      <c r="E20" s="760">
        <v>32867443.77</v>
      </c>
      <c r="F20" s="760">
        <v>0</v>
      </c>
      <c r="G20" s="760">
        <v>13275494.82</v>
      </c>
      <c r="H20" s="760">
        <v>51580437.809999995</v>
      </c>
      <c r="I20" s="760">
        <v>3152251.23</v>
      </c>
      <c r="J20" s="760">
        <v>22472282.270000003</v>
      </c>
      <c r="K20" s="760">
        <v>0</v>
      </c>
      <c r="L20" s="760">
        <v>75565111.159999996</v>
      </c>
      <c r="M20" s="760">
        <v>9479476.9799999986</v>
      </c>
      <c r="N20" s="760">
        <v>8753505.1600000001</v>
      </c>
      <c r="O20" s="760">
        <v>8089201.8300000001</v>
      </c>
      <c r="P20" s="760">
        <v>4526056.7300000004</v>
      </c>
      <c r="Q20" s="760">
        <v>8716422.1500000041</v>
      </c>
      <c r="R20" s="760">
        <v>5173452.2500000009</v>
      </c>
      <c r="S20" s="760">
        <v>4799930.67</v>
      </c>
      <c r="T20" s="760">
        <v>286198.38</v>
      </c>
      <c r="U20" s="760">
        <v>0</v>
      </c>
      <c r="V20" s="760">
        <v>0</v>
      </c>
      <c r="W20" s="760">
        <v>0</v>
      </c>
      <c r="X20" s="760">
        <v>0</v>
      </c>
      <c r="Y20" s="760">
        <v>0</v>
      </c>
      <c r="Z20" s="760">
        <v>286198.38</v>
      </c>
      <c r="AA20" s="775">
        <v>0</v>
      </c>
    </row>
    <row r="21" spans="1:27" s="443" customFormat="1">
      <c r="A21" s="447">
        <v>1.4</v>
      </c>
      <c r="B21" s="446" t="s">
        <v>649</v>
      </c>
      <c r="C21" s="778">
        <v>148502.85920000001</v>
      </c>
      <c r="D21" s="760">
        <v>148502.85920000001</v>
      </c>
      <c r="E21" s="760">
        <v>0</v>
      </c>
      <c r="F21" s="760">
        <v>0</v>
      </c>
      <c r="G21" s="760">
        <v>0</v>
      </c>
      <c r="H21" s="760">
        <v>0</v>
      </c>
      <c r="I21" s="760">
        <v>0</v>
      </c>
      <c r="J21" s="760">
        <v>0</v>
      </c>
      <c r="K21" s="760">
        <v>0</v>
      </c>
      <c r="L21" s="760">
        <v>0</v>
      </c>
      <c r="M21" s="760">
        <v>0</v>
      </c>
      <c r="N21" s="760">
        <v>0</v>
      </c>
      <c r="O21" s="760">
        <v>0</v>
      </c>
      <c r="P21" s="760">
        <v>0</v>
      </c>
      <c r="Q21" s="760">
        <v>0</v>
      </c>
      <c r="R21" s="760">
        <v>0</v>
      </c>
      <c r="S21" s="760">
        <v>0</v>
      </c>
      <c r="T21" s="760">
        <v>0</v>
      </c>
      <c r="U21" s="760">
        <v>0</v>
      </c>
      <c r="V21" s="760">
        <v>0</v>
      </c>
      <c r="W21" s="760">
        <v>0</v>
      </c>
      <c r="X21" s="760">
        <v>0</v>
      </c>
      <c r="Y21" s="760">
        <v>0</v>
      </c>
      <c r="Z21" s="760">
        <v>0</v>
      </c>
      <c r="AA21" s="775">
        <v>0</v>
      </c>
    </row>
    <row r="22" spans="1:27" s="443" customFormat="1" ht="13.5" thickBot="1">
      <c r="A22" s="445">
        <v>1.5</v>
      </c>
      <c r="B22" s="444" t="s">
        <v>650</v>
      </c>
      <c r="C22" s="779">
        <v>0</v>
      </c>
      <c r="D22" s="780">
        <v>0</v>
      </c>
      <c r="E22" s="780">
        <v>0</v>
      </c>
      <c r="F22" s="780">
        <v>0</v>
      </c>
      <c r="G22" s="780">
        <v>0</v>
      </c>
      <c r="H22" s="780">
        <v>0</v>
      </c>
      <c r="I22" s="780">
        <v>0</v>
      </c>
      <c r="J22" s="780">
        <v>0</v>
      </c>
      <c r="K22" s="780">
        <v>0</v>
      </c>
      <c r="L22" s="780">
        <v>0</v>
      </c>
      <c r="M22" s="780">
        <v>0</v>
      </c>
      <c r="N22" s="780">
        <v>0</v>
      </c>
      <c r="O22" s="780">
        <v>0</v>
      </c>
      <c r="P22" s="780">
        <v>0</v>
      </c>
      <c r="Q22" s="780">
        <v>0</v>
      </c>
      <c r="R22" s="780">
        <v>0</v>
      </c>
      <c r="S22" s="780">
        <v>0</v>
      </c>
      <c r="T22" s="780">
        <v>0</v>
      </c>
      <c r="U22" s="780">
        <v>0</v>
      </c>
      <c r="V22" s="780">
        <v>0</v>
      </c>
      <c r="W22" s="780">
        <v>0</v>
      </c>
      <c r="X22" s="780">
        <v>0</v>
      </c>
      <c r="Y22" s="780">
        <v>0</v>
      </c>
      <c r="Z22" s="780">
        <v>0</v>
      </c>
      <c r="AA22" s="781">
        <v>0</v>
      </c>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O69"/>
  <sheetViews>
    <sheetView zoomScale="80" zoomScaleNormal="80" workbookViewId="0">
      <selection activeCell="B1" sqref="B1"/>
    </sheetView>
  </sheetViews>
  <sheetFormatPr defaultRowHeight="15"/>
  <cols>
    <col min="1" max="1" width="8.85546875" style="379"/>
    <col min="2" max="2" width="69.140625" style="354" customWidth="1"/>
    <col min="3" max="3" width="13.5703125" style="632" customWidth="1"/>
    <col min="4" max="4" width="14.42578125" style="632" customWidth="1"/>
    <col min="5" max="8" width="13.140625" style="632" customWidth="1"/>
    <col min="12" max="12" width="18.42578125" customWidth="1"/>
    <col min="14" max="14" width="17.5703125" customWidth="1"/>
    <col min="15" max="15" width="27.42578125" customWidth="1"/>
  </cols>
  <sheetData>
    <row r="1" spans="1:15" ht="15.75">
      <c r="A1" s="16" t="s">
        <v>97</v>
      </c>
      <c r="B1" s="236" t="str">
        <f>'1. key ratios'!B1</f>
        <v>სს "ხალიკ ბანკი საქართველო"</v>
      </c>
      <c r="C1" s="630"/>
      <c r="D1" s="631"/>
      <c r="E1" s="631"/>
      <c r="F1" s="631"/>
      <c r="G1" s="631"/>
    </row>
    <row r="2" spans="1:15" ht="15.75">
      <c r="A2" s="16" t="s">
        <v>98</v>
      </c>
      <c r="B2" s="265">
        <f>'1. key ratios'!B2</f>
        <v>45747</v>
      </c>
      <c r="C2" s="633"/>
      <c r="D2" s="634"/>
      <c r="E2" s="634"/>
      <c r="F2" s="634"/>
      <c r="G2" s="634"/>
      <c r="H2" s="635"/>
    </row>
    <row r="3" spans="1:15" ht="15.75">
      <c r="A3" s="16"/>
      <c r="B3" s="15"/>
      <c r="C3" s="633"/>
      <c r="D3" s="634"/>
      <c r="E3" s="634"/>
      <c r="F3" s="634"/>
      <c r="G3" s="634"/>
      <c r="H3" s="635"/>
    </row>
    <row r="4" spans="1:15" ht="21" customHeight="1">
      <c r="A4" s="807" t="s">
        <v>25</v>
      </c>
      <c r="B4" s="808" t="s">
        <v>697</v>
      </c>
      <c r="C4" s="810" t="s">
        <v>103</v>
      </c>
      <c r="D4" s="810"/>
      <c r="E4" s="810"/>
      <c r="F4" s="810" t="s">
        <v>104</v>
      </c>
      <c r="G4" s="810"/>
      <c r="H4" s="811"/>
    </row>
    <row r="5" spans="1:15" ht="21" customHeight="1">
      <c r="A5" s="807"/>
      <c r="B5" s="809"/>
      <c r="C5" s="636" t="s">
        <v>26</v>
      </c>
      <c r="D5" s="636" t="s">
        <v>77</v>
      </c>
      <c r="E5" s="636" t="s">
        <v>66</v>
      </c>
      <c r="F5" s="636" t="s">
        <v>26</v>
      </c>
      <c r="G5" s="636" t="s">
        <v>77</v>
      </c>
      <c r="H5" s="636" t="s">
        <v>66</v>
      </c>
    </row>
    <row r="6" spans="1:15" ht="26.45" customHeight="1">
      <c r="A6" s="807"/>
      <c r="B6" s="326" t="s">
        <v>84</v>
      </c>
      <c r="C6" s="801"/>
      <c r="D6" s="802"/>
      <c r="E6" s="802"/>
      <c r="F6" s="802"/>
      <c r="G6" s="802"/>
      <c r="H6" s="803"/>
    </row>
    <row r="7" spans="1:15" ht="23.1" customHeight="1">
      <c r="A7" s="370">
        <v>1</v>
      </c>
      <c r="B7" s="327" t="s">
        <v>811</v>
      </c>
      <c r="C7" s="627">
        <f>SUM(C8:C10)</f>
        <v>19918996.050000001</v>
      </c>
      <c r="D7" s="627">
        <f>SUM(D8:D10)</f>
        <v>24193110.469999999</v>
      </c>
      <c r="E7" s="628">
        <f>C7+D7</f>
        <v>44112106.519999996</v>
      </c>
      <c r="F7" s="640">
        <f>SUM(F8:F10)</f>
        <v>70942388.409999996</v>
      </c>
      <c r="G7" s="640">
        <f>SUM(G8:G10)</f>
        <v>45177632.720000014</v>
      </c>
      <c r="H7" s="628">
        <f>F7+G7</f>
        <v>116120021.13000001</v>
      </c>
      <c r="K7" s="639"/>
      <c r="L7" s="639"/>
      <c r="M7" s="639"/>
      <c r="N7" s="639"/>
      <c r="O7" s="639"/>
    </row>
    <row r="8" spans="1:15">
      <c r="A8" s="370">
        <v>1.1000000000000001</v>
      </c>
      <c r="B8" s="328" t="s">
        <v>85</v>
      </c>
      <c r="C8" s="627">
        <v>7430435.5</v>
      </c>
      <c r="D8" s="627">
        <v>6196023.6099999994</v>
      </c>
      <c r="E8" s="628">
        <f t="shared" ref="E8:E36" si="0">C8+D8</f>
        <v>13626459.109999999</v>
      </c>
      <c r="F8" s="640">
        <v>9399657.6499999985</v>
      </c>
      <c r="G8" s="640">
        <v>11324544.84</v>
      </c>
      <c r="H8" s="628">
        <f t="shared" ref="H8:H36" si="1">F8+G8</f>
        <v>20724202.489999998</v>
      </c>
      <c r="K8" s="639"/>
      <c r="L8" s="639"/>
      <c r="M8" s="639"/>
      <c r="N8" s="639"/>
      <c r="O8" s="639"/>
    </row>
    <row r="9" spans="1:15">
      <c r="A9" s="370">
        <v>1.2</v>
      </c>
      <c r="B9" s="328" t="s">
        <v>86</v>
      </c>
      <c r="C9" s="627">
        <v>1869825.82</v>
      </c>
      <c r="D9" s="627">
        <v>39029.159999999916</v>
      </c>
      <c r="E9" s="628">
        <f t="shared" si="0"/>
        <v>1908854.98</v>
      </c>
      <c r="F9" s="640">
        <v>958643.92999999993</v>
      </c>
      <c r="G9" s="640">
        <v>609252.89999999991</v>
      </c>
      <c r="H9" s="628">
        <f t="shared" si="1"/>
        <v>1567896.8299999998</v>
      </c>
      <c r="K9" s="639"/>
      <c r="L9" s="639"/>
      <c r="M9" s="639"/>
      <c r="N9" s="639"/>
      <c r="O9" s="639"/>
    </row>
    <row r="10" spans="1:15">
      <c r="A10" s="370">
        <v>1.3</v>
      </c>
      <c r="B10" s="328" t="s">
        <v>87</v>
      </c>
      <c r="C10" s="627">
        <v>10618734.73</v>
      </c>
      <c r="D10" s="627">
        <v>17958057.699999999</v>
      </c>
      <c r="E10" s="628">
        <f t="shared" si="0"/>
        <v>28576792.43</v>
      </c>
      <c r="F10" s="640">
        <v>60584086.830000006</v>
      </c>
      <c r="G10" s="640">
        <v>33243834.980000012</v>
      </c>
      <c r="H10" s="628">
        <f t="shared" si="1"/>
        <v>93827921.810000017</v>
      </c>
      <c r="K10" s="639"/>
      <c r="L10" s="639"/>
      <c r="M10" s="639"/>
      <c r="N10" s="639"/>
      <c r="O10" s="639"/>
    </row>
    <row r="11" spans="1:15">
      <c r="A11" s="370">
        <v>2</v>
      </c>
      <c r="B11" s="329" t="s">
        <v>698</v>
      </c>
      <c r="C11" s="627">
        <v>803814.14999999991</v>
      </c>
      <c r="D11" s="627">
        <v>0</v>
      </c>
      <c r="E11" s="628">
        <f t="shared" si="0"/>
        <v>803814.14999999991</v>
      </c>
      <c r="F11" s="640">
        <v>1007340.7</v>
      </c>
      <c r="G11" s="640">
        <v>0</v>
      </c>
      <c r="H11" s="628">
        <f t="shared" si="1"/>
        <v>1007340.7</v>
      </c>
      <c r="K11" s="639"/>
      <c r="L11" s="639"/>
      <c r="M11" s="639"/>
      <c r="N11" s="639"/>
      <c r="O11" s="639"/>
    </row>
    <row r="12" spans="1:15">
      <c r="A12" s="370">
        <v>2.1</v>
      </c>
      <c r="B12" s="330" t="s">
        <v>699</v>
      </c>
      <c r="C12" s="627">
        <v>803814.14999999991</v>
      </c>
      <c r="D12" s="627">
        <v>0</v>
      </c>
      <c r="E12" s="628">
        <f t="shared" si="0"/>
        <v>803814.14999999991</v>
      </c>
      <c r="F12" s="640">
        <v>0</v>
      </c>
      <c r="G12" s="640">
        <v>0</v>
      </c>
      <c r="H12" s="628">
        <f t="shared" si="1"/>
        <v>0</v>
      </c>
      <c r="K12" s="639"/>
      <c r="L12" s="639"/>
      <c r="M12" s="639"/>
      <c r="N12" s="639"/>
      <c r="O12" s="639"/>
    </row>
    <row r="13" spans="1:15" ht="26.45" customHeight="1">
      <c r="A13" s="370">
        <v>3</v>
      </c>
      <c r="B13" s="331" t="s">
        <v>700</v>
      </c>
      <c r="C13" s="627">
        <v>0</v>
      </c>
      <c r="D13" s="627">
        <v>0</v>
      </c>
      <c r="E13" s="628">
        <f t="shared" si="0"/>
        <v>0</v>
      </c>
      <c r="F13" s="640">
        <v>0</v>
      </c>
      <c r="G13" s="640">
        <v>0</v>
      </c>
      <c r="H13" s="628">
        <f t="shared" si="1"/>
        <v>0</v>
      </c>
      <c r="K13" s="639"/>
      <c r="L13" s="639"/>
      <c r="M13" s="639"/>
      <c r="N13" s="639"/>
      <c r="O13" s="639"/>
    </row>
    <row r="14" spans="1:15" ht="26.45" customHeight="1">
      <c r="A14" s="370">
        <v>4</v>
      </c>
      <c r="B14" s="332" t="s">
        <v>701</v>
      </c>
      <c r="C14" s="627">
        <v>0</v>
      </c>
      <c r="D14" s="627">
        <v>0</v>
      </c>
      <c r="E14" s="628">
        <f t="shared" si="0"/>
        <v>0</v>
      </c>
      <c r="F14" s="640">
        <v>0</v>
      </c>
      <c r="G14" s="640">
        <v>0</v>
      </c>
      <c r="H14" s="628">
        <f t="shared" si="1"/>
        <v>0</v>
      </c>
      <c r="K14" s="639"/>
      <c r="L14" s="639"/>
      <c r="M14" s="639"/>
      <c r="N14" s="639"/>
      <c r="O14" s="639"/>
    </row>
    <row r="15" spans="1:15" ht="24.6" customHeight="1">
      <c r="A15" s="370">
        <v>5</v>
      </c>
      <c r="B15" s="332" t="s">
        <v>702</v>
      </c>
      <c r="C15" s="637">
        <f>SUM(C16:C18)</f>
        <v>54000</v>
      </c>
      <c r="D15" s="637">
        <f>SUM(D16:D18)</f>
        <v>0</v>
      </c>
      <c r="E15" s="638">
        <f t="shared" si="0"/>
        <v>54000</v>
      </c>
      <c r="F15" s="641">
        <f>SUM(F16:F18)</f>
        <v>54000</v>
      </c>
      <c r="G15" s="641">
        <f>SUM(G16:G18)</f>
        <v>0</v>
      </c>
      <c r="H15" s="638">
        <f t="shared" si="1"/>
        <v>54000</v>
      </c>
      <c r="K15" s="639"/>
      <c r="L15" s="639"/>
      <c r="M15" s="639"/>
      <c r="N15" s="639"/>
      <c r="O15" s="639"/>
    </row>
    <row r="16" spans="1:15">
      <c r="A16" s="370">
        <v>5.0999999999999996</v>
      </c>
      <c r="B16" s="333" t="s">
        <v>703</v>
      </c>
      <c r="C16" s="627">
        <v>54000</v>
      </c>
      <c r="D16" s="627">
        <v>0</v>
      </c>
      <c r="E16" s="628">
        <f t="shared" si="0"/>
        <v>54000</v>
      </c>
      <c r="F16" s="640">
        <v>54000</v>
      </c>
      <c r="G16" s="640">
        <v>0</v>
      </c>
      <c r="H16" s="628">
        <f t="shared" si="1"/>
        <v>54000</v>
      </c>
      <c r="K16" s="639"/>
      <c r="L16" s="639"/>
      <c r="M16" s="639"/>
      <c r="N16" s="639"/>
      <c r="O16" s="639"/>
    </row>
    <row r="17" spans="1:15">
      <c r="A17" s="370">
        <v>5.2</v>
      </c>
      <c r="B17" s="333" t="s">
        <v>538</v>
      </c>
      <c r="C17" s="627">
        <v>0</v>
      </c>
      <c r="D17" s="627">
        <v>0</v>
      </c>
      <c r="E17" s="628">
        <f t="shared" si="0"/>
        <v>0</v>
      </c>
      <c r="F17" s="640">
        <v>0</v>
      </c>
      <c r="G17" s="640">
        <v>0</v>
      </c>
      <c r="H17" s="628">
        <f t="shared" si="1"/>
        <v>0</v>
      </c>
      <c r="K17" s="639"/>
      <c r="L17" s="639"/>
      <c r="M17" s="639"/>
      <c r="N17" s="639"/>
      <c r="O17" s="639"/>
    </row>
    <row r="18" spans="1:15">
      <c r="A18" s="370">
        <v>5.3</v>
      </c>
      <c r="B18" s="333" t="s">
        <v>704</v>
      </c>
      <c r="C18" s="627">
        <v>0</v>
      </c>
      <c r="D18" s="627">
        <v>0</v>
      </c>
      <c r="E18" s="628">
        <f t="shared" si="0"/>
        <v>0</v>
      </c>
      <c r="F18" s="640">
        <v>0</v>
      </c>
      <c r="G18" s="640">
        <v>0</v>
      </c>
      <c r="H18" s="628">
        <f t="shared" si="1"/>
        <v>0</v>
      </c>
      <c r="K18" s="639"/>
      <c r="L18" s="639"/>
      <c r="M18" s="639"/>
      <c r="N18" s="639"/>
      <c r="O18" s="639"/>
    </row>
    <row r="19" spans="1:15">
      <c r="A19" s="370">
        <v>6</v>
      </c>
      <c r="B19" s="331" t="s">
        <v>705</v>
      </c>
      <c r="C19" s="627">
        <f>SUM(C20:C21)</f>
        <v>307772325.51999992</v>
      </c>
      <c r="D19" s="627">
        <f>SUM(D20:D21)</f>
        <v>629572573.05000019</v>
      </c>
      <c r="E19" s="628">
        <f t="shared" si="0"/>
        <v>937344898.57000017</v>
      </c>
      <c r="F19" s="640">
        <f>SUM(F20:F21)</f>
        <v>188033657.08001614</v>
      </c>
      <c r="G19" s="640">
        <f>SUM(G20:G21)</f>
        <v>521895262.88857734</v>
      </c>
      <c r="H19" s="628">
        <f t="shared" si="1"/>
        <v>709928919.96859348</v>
      </c>
      <c r="K19" s="639"/>
      <c r="L19" s="639"/>
      <c r="M19" s="639"/>
      <c r="N19" s="639"/>
      <c r="O19" s="639"/>
    </row>
    <row r="20" spans="1:15">
      <c r="A20" s="370">
        <v>6.1</v>
      </c>
      <c r="B20" s="333" t="s">
        <v>538</v>
      </c>
      <c r="C20" s="627">
        <v>5791077.7000000002</v>
      </c>
      <c r="D20" s="627">
        <v>0</v>
      </c>
      <c r="E20" s="628">
        <f t="shared" si="0"/>
        <v>5791077.7000000002</v>
      </c>
      <c r="F20" s="640">
        <v>11821013.85</v>
      </c>
      <c r="G20" s="640">
        <v>0</v>
      </c>
      <c r="H20" s="628">
        <f t="shared" si="1"/>
        <v>11821013.85</v>
      </c>
      <c r="K20" s="639"/>
      <c r="L20" s="639"/>
      <c r="M20" s="639"/>
      <c r="N20" s="639"/>
      <c r="O20" s="639"/>
    </row>
    <row r="21" spans="1:15">
      <c r="A21" s="370">
        <v>6.2</v>
      </c>
      <c r="B21" s="333" t="s">
        <v>704</v>
      </c>
      <c r="C21" s="627">
        <v>301981247.81999993</v>
      </c>
      <c r="D21" s="627">
        <v>629572573.05000019</v>
      </c>
      <c r="E21" s="628">
        <f t="shared" si="0"/>
        <v>931553820.87000012</v>
      </c>
      <c r="F21" s="640">
        <v>176212643.23001614</v>
      </c>
      <c r="G21" s="640">
        <v>521895262.88857734</v>
      </c>
      <c r="H21" s="628">
        <f t="shared" si="1"/>
        <v>698107906.11859345</v>
      </c>
      <c r="K21" s="639"/>
      <c r="L21" s="639"/>
      <c r="M21" s="639"/>
      <c r="N21" s="639"/>
      <c r="O21" s="639"/>
    </row>
    <row r="22" spans="1:15">
      <c r="A22" s="370">
        <v>7</v>
      </c>
      <c r="B22" s="334" t="s">
        <v>706</v>
      </c>
      <c r="C22" s="627">
        <v>0</v>
      </c>
      <c r="D22" s="627">
        <v>0</v>
      </c>
      <c r="E22" s="628">
        <f t="shared" si="0"/>
        <v>0</v>
      </c>
      <c r="F22" s="640">
        <v>0</v>
      </c>
      <c r="G22" s="640">
        <v>0</v>
      </c>
      <c r="H22" s="628">
        <f t="shared" si="1"/>
        <v>0</v>
      </c>
      <c r="K22" s="639"/>
      <c r="L22" s="639"/>
      <c r="M22" s="639"/>
      <c r="N22" s="639"/>
      <c r="O22" s="639"/>
    </row>
    <row r="23" spans="1:15" ht="21">
      <c r="A23" s="370">
        <v>8</v>
      </c>
      <c r="B23" s="335" t="s">
        <v>707</v>
      </c>
      <c r="C23" s="627">
        <v>0</v>
      </c>
      <c r="D23" s="627">
        <v>0</v>
      </c>
      <c r="E23" s="628">
        <f t="shared" si="0"/>
        <v>0</v>
      </c>
      <c r="F23" s="640">
        <v>0</v>
      </c>
      <c r="G23" s="640">
        <v>0</v>
      </c>
      <c r="H23" s="628">
        <f t="shared" si="1"/>
        <v>0</v>
      </c>
      <c r="K23" s="639"/>
      <c r="L23" s="639"/>
      <c r="M23" s="639"/>
      <c r="N23" s="639"/>
      <c r="O23" s="639"/>
    </row>
    <row r="24" spans="1:15">
      <c r="A24" s="370">
        <v>9</v>
      </c>
      <c r="B24" s="332" t="s">
        <v>708</v>
      </c>
      <c r="C24" s="627">
        <f>SUM(C25:C26)</f>
        <v>17247530.740000002</v>
      </c>
      <c r="D24" s="627">
        <f>SUM(D25:D26)</f>
        <v>0</v>
      </c>
      <c r="E24" s="628">
        <f t="shared" si="0"/>
        <v>17247530.740000002</v>
      </c>
      <c r="F24" s="640">
        <f>SUM(F25:F26)</f>
        <v>16595884.810000002</v>
      </c>
      <c r="G24" s="640">
        <f>SUM(G25:G26)</f>
        <v>0</v>
      </c>
      <c r="H24" s="628">
        <f t="shared" si="1"/>
        <v>16595884.810000002</v>
      </c>
      <c r="K24" s="639"/>
      <c r="L24" s="639"/>
      <c r="M24" s="639"/>
      <c r="N24" s="639"/>
      <c r="O24" s="639"/>
    </row>
    <row r="25" spans="1:15">
      <c r="A25" s="370">
        <v>9.1</v>
      </c>
      <c r="B25" s="336" t="s">
        <v>709</v>
      </c>
      <c r="C25" s="627">
        <v>17247530.740000002</v>
      </c>
      <c r="D25" s="627">
        <v>0</v>
      </c>
      <c r="E25" s="628">
        <f t="shared" si="0"/>
        <v>17247530.740000002</v>
      </c>
      <c r="F25" s="640">
        <v>16595884.810000002</v>
      </c>
      <c r="G25" s="640">
        <v>0</v>
      </c>
      <c r="H25" s="628">
        <f t="shared" si="1"/>
        <v>16595884.810000002</v>
      </c>
      <c r="K25" s="639"/>
      <c r="L25" s="639"/>
      <c r="M25" s="639"/>
      <c r="N25" s="639"/>
      <c r="O25" s="639"/>
    </row>
    <row r="26" spans="1:15">
      <c r="A26" s="370">
        <v>9.1999999999999993</v>
      </c>
      <c r="B26" s="336" t="s">
        <v>710</v>
      </c>
      <c r="C26" s="627">
        <v>0</v>
      </c>
      <c r="D26" s="627">
        <v>0</v>
      </c>
      <c r="E26" s="628">
        <f t="shared" si="0"/>
        <v>0</v>
      </c>
      <c r="F26" s="640">
        <v>0</v>
      </c>
      <c r="G26" s="640">
        <v>0</v>
      </c>
      <c r="H26" s="628">
        <f t="shared" si="1"/>
        <v>0</v>
      </c>
      <c r="K26" s="639"/>
      <c r="L26" s="639"/>
      <c r="M26" s="639"/>
      <c r="N26" s="639"/>
      <c r="O26" s="639"/>
    </row>
    <row r="27" spans="1:15">
      <c r="A27" s="370">
        <v>10</v>
      </c>
      <c r="B27" s="332" t="s">
        <v>36</v>
      </c>
      <c r="C27" s="627">
        <f>SUM(C28:C29)</f>
        <v>5830726.6799999988</v>
      </c>
      <c r="D27" s="627">
        <f>SUM(D28:D29)</f>
        <v>0</v>
      </c>
      <c r="E27" s="628">
        <f t="shared" si="0"/>
        <v>5830726.6799999988</v>
      </c>
      <c r="F27" s="640">
        <f>SUM(F28:F29)</f>
        <v>5274709.6100000003</v>
      </c>
      <c r="G27" s="640">
        <f>SUM(G28:G29)</f>
        <v>0</v>
      </c>
      <c r="H27" s="628">
        <f t="shared" si="1"/>
        <v>5274709.6100000003</v>
      </c>
      <c r="K27" s="639"/>
      <c r="L27" s="639"/>
      <c r="M27" s="639"/>
      <c r="N27" s="639"/>
      <c r="O27" s="639"/>
    </row>
    <row r="28" spans="1:15">
      <c r="A28" s="370">
        <v>10.1</v>
      </c>
      <c r="B28" s="336" t="s">
        <v>711</v>
      </c>
      <c r="C28" s="627">
        <v>0</v>
      </c>
      <c r="D28" s="627">
        <v>0</v>
      </c>
      <c r="E28" s="628">
        <f t="shared" si="0"/>
        <v>0</v>
      </c>
      <c r="F28" s="640">
        <v>0</v>
      </c>
      <c r="G28" s="640">
        <v>0</v>
      </c>
      <c r="H28" s="628">
        <f t="shared" si="1"/>
        <v>0</v>
      </c>
      <c r="K28" s="639"/>
      <c r="L28" s="639"/>
      <c r="M28" s="639"/>
      <c r="N28" s="639"/>
      <c r="O28" s="639"/>
    </row>
    <row r="29" spans="1:15">
      <c r="A29" s="370">
        <v>10.199999999999999</v>
      </c>
      <c r="B29" s="336" t="s">
        <v>712</v>
      </c>
      <c r="C29" s="627">
        <v>5830726.6799999988</v>
      </c>
      <c r="D29" s="627">
        <v>0</v>
      </c>
      <c r="E29" s="628">
        <f t="shared" si="0"/>
        <v>5830726.6799999988</v>
      </c>
      <c r="F29" s="640">
        <v>5274709.6100000003</v>
      </c>
      <c r="G29" s="640">
        <v>0</v>
      </c>
      <c r="H29" s="628">
        <f t="shared" si="1"/>
        <v>5274709.6100000003</v>
      </c>
      <c r="K29" s="639"/>
      <c r="L29" s="639"/>
      <c r="M29" s="639"/>
      <c r="N29" s="639"/>
      <c r="O29" s="639"/>
    </row>
    <row r="30" spans="1:15">
      <c r="A30" s="370">
        <v>11</v>
      </c>
      <c r="B30" s="332" t="s">
        <v>713</v>
      </c>
      <c r="C30" s="627">
        <f>SUM(C31:C32)</f>
        <v>2266864.2999999998</v>
      </c>
      <c r="D30" s="627">
        <f>SUM(D31:D32)</f>
        <v>0</v>
      </c>
      <c r="E30" s="628">
        <f t="shared" si="0"/>
        <v>2266864.2999999998</v>
      </c>
      <c r="F30" s="640">
        <f>SUM(F31:F32)</f>
        <v>0</v>
      </c>
      <c r="G30" s="640">
        <f>SUM(G31:G32)</f>
        <v>0</v>
      </c>
      <c r="H30" s="628">
        <f t="shared" si="1"/>
        <v>0</v>
      </c>
      <c r="K30" s="639"/>
      <c r="L30" s="639"/>
      <c r="M30" s="639"/>
      <c r="N30" s="639"/>
      <c r="O30" s="639"/>
    </row>
    <row r="31" spans="1:15">
      <c r="A31" s="370">
        <v>11.1</v>
      </c>
      <c r="B31" s="336" t="s">
        <v>714</v>
      </c>
      <c r="C31" s="627">
        <v>2266864.2999999998</v>
      </c>
      <c r="D31" s="627">
        <v>0</v>
      </c>
      <c r="E31" s="628">
        <f t="shared" si="0"/>
        <v>2266864.2999999998</v>
      </c>
      <c r="F31" s="640">
        <v>0</v>
      </c>
      <c r="G31" s="640">
        <v>0</v>
      </c>
      <c r="H31" s="628">
        <f t="shared" si="1"/>
        <v>0</v>
      </c>
      <c r="K31" s="639"/>
      <c r="L31" s="639"/>
      <c r="M31" s="639"/>
      <c r="N31" s="639"/>
      <c r="O31" s="639"/>
    </row>
    <row r="32" spans="1:15">
      <c r="A32" s="370">
        <v>11.2</v>
      </c>
      <c r="B32" s="336" t="s">
        <v>715</v>
      </c>
      <c r="C32" s="627">
        <v>0</v>
      </c>
      <c r="D32" s="627">
        <v>0</v>
      </c>
      <c r="E32" s="628">
        <f t="shared" si="0"/>
        <v>0</v>
      </c>
      <c r="F32" s="640">
        <v>0</v>
      </c>
      <c r="G32" s="640">
        <v>0</v>
      </c>
      <c r="H32" s="628">
        <f t="shared" si="1"/>
        <v>0</v>
      </c>
      <c r="K32" s="639"/>
      <c r="L32" s="639"/>
      <c r="M32" s="639"/>
      <c r="N32" s="639"/>
      <c r="O32" s="639"/>
    </row>
    <row r="33" spans="1:15">
      <c r="A33" s="370">
        <v>13</v>
      </c>
      <c r="B33" s="332" t="s">
        <v>88</v>
      </c>
      <c r="C33" s="627">
        <v>16295860.549999999</v>
      </c>
      <c r="D33" s="627">
        <v>9205376.3299999963</v>
      </c>
      <c r="E33" s="628">
        <f t="shared" si="0"/>
        <v>25501236.879999995</v>
      </c>
      <c r="F33" s="640">
        <v>15691549.559999997</v>
      </c>
      <c r="G33" s="640">
        <v>4568679.9400000032</v>
      </c>
      <c r="H33" s="628">
        <f t="shared" si="1"/>
        <v>20260229.5</v>
      </c>
      <c r="K33" s="639"/>
      <c r="L33" s="639"/>
      <c r="M33" s="639"/>
      <c r="N33" s="639"/>
      <c r="O33" s="639"/>
    </row>
    <row r="34" spans="1:15">
      <c r="A34" s="370">
        <v>13.1</v>
      </c>
      <c r="B34" s="337" t="s">
        <v>716</v>
      </c>
      <c r="C34" s="627">
        <v>13406442.299999997</v>
      </c>
      <c r="D34" s="627">
        <v>0</v>
      </c>
      <c r="E34" s="628">
        <f t="shared" si="0"/>
        <v>13406442.299999997</v>
      </c>
      <c r="F34" s="640">
        <v>13260062.41</v>
      </c>
      <c r="G34" s="640">
        <v>0</v>
      </c>
      <c r="H34" s="628">
        <f t="shared" si="1"/>
        <v>13260062.41</v>
      </c>
      <c r="K34" s="639"/>
      <c r="L34" s="639"/>
      <c r="M34" s="639"/>
      <c r="N34" s="639"/>
      <c r="O34" s="639"/>
    </row>
    <row r="35" spans="1:15">
      <c r="A35" s="370">
        <v>13.2</v>
      </c>
      <c r="B35" s="337" t="s">
        <v>717</v>
      </c>
      <c r="C35" s="627">
        <v>0</v>
      </c>
      <c r="D35" s="627">
        <v>0</v>
      </c>
      <c r="E35" s="628">
        <f t="shared" si="0"/>
        <v>0</v>
      </c>
      <c r="F35" s="640">
        <v>0</v>
      </c>
      <c r="G35" s="640">
        <v>0</v>
      </c>
      <c r="H35" s="628">
        <f t="shared" si="1"/>
        <v>0</v>
      </c>
      <c r="K35" s="639"/>
      <c r="L35" s="639"/>
      <c r="M35" s="639"/>
      <c r="N35" s="639"/>
      <c r="O35" s="639"/>
    </row>
    <row r="36" spans="1:15">
      <c r="A36" s="370">
        <v>14</v>
      </c>
      <c r="B36" s="338" t="s">
        <v>718</v>
      </c>
      <c r="C36" s="627">
        <f>SUM(C7,C11,C13,C14,C15,C19,C22,C23,C24,C27,C30,C33)</f>
        <v>370190117.98999995</v>
      </c>
      <c r="D36" s="627">
        <f>SUM(D7,D11,D13,D14,D15,D19,D22,D23,D24,D27,D30,D33)</f>
        <v>662971059.85000026</v>
      </c>
      <c r="E36" s="628">
        <f t="shared" si="0"/>
        <v>1033161177.8400002</v>
      </c>
      <c r="F36" s="640">
        <f>SUM(F7,F11,F13,F14,F15,F19,F22,F23,F24,F27,F30,F33)</f>
        <v>297599530.17001617</v>
      </c>
      <c r="G36" s="640">
        <f>SUM(G7,G11,G13,G14,G15,G19,G22,G23,G24,G27,G30,G33)</f>
        <v>571641575.54857743</v>
      </c>
      <c r="H36" s="628">
        <f t="shared" si="1"/>
        <v>869241105.7185936</v>
      </c>
      <c r="K36" s="639"/>
      <c r="L36" s="639"/>
      <c r="M36" s="639"/>
      <c r="N36" s="639"/>
      <c r="O36" s="639"/>
    </row>
    <row r="37" spans="1:15" ht="22.5" customHeight="1">
      <c r="A37" s="370"/>
      <c r="B37" s="339" t="s">
        <v>93</v>
      </c>
      <c r="C37" s="801"/>
      <c r="D37" s="802"/>
      <c r="E37" s="802"/>
      <c r="F37" s="802"/>
      <c r="G37" s="802"/>
      <c r="H37" s="803"/>
      <c r="K37" s="639"/>
      <c r="L37" s="639"/>
      <c r="M37" s="639"/>
      <c r="N37" s="639"/>
      <c r="O37" s="639"/>
    </row>
    <row r="38" spans="1:15">
      <c r="A38" s="370">
        <v>15</v>
      </c>
      <c r="B38" s="340" t="s">
        <v>719</v>
      </c>
      <c r="C38" s="640">
        <v>465500</v>
      </c>
      <c r="D38" s="640">
        <v>0</v>
      </c>
      <c r="E38" s="642">
        <f>C38+D38</f>
        <v>465500</v>
      </c>
      <c r="F38" s="640">
        <v>254700</v>
      </c>
      <c r="G38" s="640">
        <v>0</v>
      </c>
      <c r="H38" s="642">
        <f>F38+G38</f>
        <v>254700</v>
      </c>
      <c r="K38" s="639"/>
      <c r="L38" s="639"/>
      <c r="M38" s="639"/>
      <c r="N38" s="639"/>
      <c r="O38" s="639"/>
    </row>
    <row r="39" spans="1:15">
      <c r="A39" s="370">
        <v>15.1</v>
      </c>
      <c r="B39" s="341" t="s">
        <v>699</v>
      </c>
      <c r="C39" s="640">
        <v>0</v>
      </c>
      <c r="D39" s="640">
        <v>0</v>
      </c>
      <c r="E39" s="642">
        <f t="shared" ref="E39:E53" si="2">C39+D39</f>
        <v>0</v>
      </c>
      <c r="F39" s="640">
        <v>0</v>
      </c>
      <c r="G39" s="640">
        <v>0</v>
      </c>
      <c r="H39" s="642">
        <f t="shared" ref="H39:H53" si="3">F39+G39</f>
        <v>0</v>
      </c>
      <c r="K39" s="639"/>
      <c r="L39" s="639"/>
      <c r="M39" s="639"/>
      <c r="N39" s="639"/>
      <c r="O39" s="639"/>
    </row>
    <row r="40" spans="1:15" ht="24" customHeight="1">
      <c r="A40" s="370">
        <v>16</v>
      </c>
      <c r="B40" s="334" t="s">
        <v>720</v>
      </c>
      <c r="C40" s="640">
        <v>0</v>
      </c>
      <c r="D40" s="640">
        <v>0</v>
      </c>
      <c r="E40" s="642">
        <f t="shared" si="2"/>
        <v>0</v>
      </c>
      <c r="F40" s="640">
        <v>0</v>
      </c>
      <c r="G40" s="640">
        <v>0</v>
      </c>
      <c r="H40" s="642">
        <f t="shared" si="3"/>
        <v>0</v>
      </c>
      <c r="K40" s="639"/>
      <c r="L40" s="639"/>
      <c r="M40" s="639"/>
      <c r="N40" s="639"/>
      <c r="O40" s="639"/>
    </row>
    <row r="41" spans="1:15" ht="21">
      <c r="A41" s="370">
        <v>17</v>
      </c>
      <c r="B41" s="334" t="s">
        <v>721</v>
      </c>
      <c r="C41" s="640">
        <f>SUM(C42:C45)</f>
        <v>120432146.0699999</v>
      </c>
      <c r="D41" s="640">
        <f>SUM(D42:D45)</f>
        <v>619767199.95999992</v>
      </c>
      <c r="E41" s="642">
        <f t="shared" si="2"/>
        <v>740199346.02999985</v>
      </c>
      <c r="F41" s="640">
        <f>SUM(F42:F45)</f>
        <v>105351208.31999995</v>
      </c>
      <c r="G41" s="640">
        <f>SUM(G42:G45)</f>
        <v>489704821.81999999</v>
      </c>
      <c r="H41" s="642">
        <f t="shared" si="3"/>
        <v>595056030.13999999</v>
      </c>
      <c r="K41" s="639"/>
      <c r="L41" s="639"/>
      <c r="M41" s="639"/>
      <c r="N41" s="639"/>
      <c r="O41" s="639"/>
    </row>
    <row r="42" spans="1:15">
      <c r="A42" s="370">
        <v>17.100000000000001</v>
      </c>
      <c r="B42" s="342" t="s">
        <v>722</v>
      </c>
      <c r="C42" s="640">
        <v>115907671.74999991</v>
      </c>
      <c r="D42" s="640">
        <v>216718282.66999999</v>
      </c>
      <c r="E42" s="642">
        <f t="shared" si="2"/>
        <v>332625954.4199999</v>
      </c>
      <c r="F42" s="640">
        <v>101963111.43999995</v>
      </c>
      <c r="G42" s="640">
        <v>142352295.14000005</v>
      </c>
      <c r="H42" s="642">
        <f t="shared" si="3"/>
        <v>244315406.57999998</v>
      </c>
      <c r="K42" s="639"/>
      <c r="L42" s="639"/>
      <c r="M42" s="639"/>
      <c r="N42" s="639"/>
      <c r="O42" s="639"/>
    </row>
    <row r="43" spans="1:15">
      <c r="A43" s="370">
        <v>17.2</v>
      </c>
      <c r="B43" s="343" t="s">
        <v>89</v>
      </c>
      <c r="C43" s="640">
        <v>0</v>
      </c>
      <c r="D43" s="640">
        <v>389089608.00999999</v>
      </c>
      <c r="E43" s="642">
        <f t="shared" si="2"/>
        <v>389089608.00999999</v>
      </c>
      <c r="F43" s="640">
        <v>0</v>
      </c>
      <c r="G43" s="640">
        <v>338232768.70999998</v>
      </c>
      <c r="H43" s="642">
        <f t="shared" si="3"/>
        <v>338232768.70999998</v>
      </c>
      <c r="K43" s="639"/>
      <c r="L43" s="639"/>
      <c r="M43" s="639"/>
      <c r="N43" s="639"/>
      <c r="O43" s="639"/>
    </row>
    <row r="44" spans="1:15">
      <c r="A44" s="370">
        <v>17.3</v>
      </c>
      <c r="B44" s="342" t="s">
        <v>723</v>
      </c>
      <c r="C44" s="640">
        <v>0</v>
      </c>
      <c r="D44" s="640">
        <v>5040150.13</v>
      </c>
      <c r="E44" s="642">
        <f t="shared" si="2"/>
        <v>5040150.13</v>
      </c>
      <c r="F44" s="640">
        <v>0</v>
      </c>
      <c r="G44" s="640">
        <v>5135281.08</v>
      </c>
      <c r="H44" s="642">
        <f t="shared" si="3"/>
        <v>5135281.08</v>
      </c>
      <c r="K44" s="639"/>
      <c r="L44" s="639"/>
      <c r="M44" s="639"/>
      <c r="N44" s="639"/>
      <c r="O44" s="639"/>
    </row>
    <row r="45" spans="1:15">
      <c r="A45" s="370">
        <v>17.399999999999999</v>
      </c>
      <c r="B45" s="342" t="s">
        <v>724</v>
      </c>
      <c r="C45" s="640">
        <v>4524474.32</v>
      </c>
      <c r="D45" s="640">
        <v>8919159.1500000022</v>
      </c>
      <c r="E45" s="642">
        <f t="shared" si="2"/>
        <v>13443633.470000003</v>
      </c>
      <c r="F45" s="640">
        <v>3388096.88</v>
      </c>
      <c r="G45" s="640">
        <v>3984476.8899999997</v>
      </c>
      <c r="H45" s="642">
        <f t="shared" si="3"/>
        <v>7372573.7699999996</v>
      </c>
      <c r="K45" s="639"/>
      <c r="L45" s="639"/>
      <c r="M45" s="639"/>
      <c r="N45" s="639"/>
      <c r="O45" s="639"/>
    </row>
    <row r="46" spans="1:15">
      <c r="A46" s="370">
        <v>18</v>
      </c>
      <c r="B46" s="344" t="s">
        <v>725</v>
      </c>
      <c r="C46" s="640">
        <v>79852.920000000027</v>
      </c>
      <c r="D46" s="640">
        <v>138096.68</v>
      </c>
      <c r="E46" s="642">
        <f t="shared" si="2"/>
        <v>217949.60000000003</v>
      </c>
      <c r="F46" s="640">
        <v>208882.7260098652</v>
      </c>
      <c r="G46" s="640">
        <v>376937.48823463067</v>
      </c>
      <c r="H46" s="642">
        <f t="shared" si="3"/>
        <v>585820.21424449584</v>
      </c>
      <c r="K46" s="639"/>
      <c r="L46" s="639"/>
      <c r="M46" s="639"/>
      <c r="N46" s="639"/>
      <c r="O46" s="639"/>
    </row>
    <row r="47" spans="1:15">
      <c r="A47" s="370">
        <v>19</v>
      </c>
      <c r="B47" s="344" t="s">
        <v>726</v>
      </c>
      <c r="C47" s="640">
        <f>SUM(C48:C49)</f>
        <v>1211034.57</v>
      </c>
      <c r="D47" s="640">
        <f>SUM(D48:D49)</f>
        <v>0</v>
      </c>
      <c r="E47" s="642">
        <f t="shared" si="2"/>
        <v>1211034.57</v>
      </c>
      <c r="F47" s="640">
        <f>SUM(F48:F49)</f>
        <v>1446415.46</v>
      </c>
      <c r="G47" s="640">
        <f>SUM(G48:G49)</f>
        <v>0</v>
      </c>
      <c r="H47" s="642">
        <f t="shared" si="3"/>
        <v>1446415.46</v>
      </c>
      <c r="K47" s="639"/>
      <c r="L47" s="639"/>
      <c r="M47" s="639"/>
      <c r="N47" s="639"/>
      <c r="O47" s="639"/>
    </row>
    <row r="48" spans="1:15">
      <c r="A48" s="370">
        <v>19.100000000000001</v>
      </c>
      <c r="B48" s="345" t="s">
        <v>727</v>
      </c>
      <c r="C48" s="640">
        <v>999946</v>
      </c>
      <c r="D48" s="640">
        <v>0</v>
      </c>
      <c r="E48" s="642">
        <f t="shared" si="2"/>
        <v>999946</v>
      </c>
      <c r="F48" s="640">
        <v>1285859.96</v>
      </c>
      <c r="G48" s="640">
        <v>0</v>
      </c>
      <c r="H48" s="642">
        <f t="shared" si="3"/>
        <v>1285859.96</v>
      </c>
      <c r="K48" s="639"/>
      <c r="L48" s="639"/>
      <c r="M48" s="639"/>
      <c r="N48" s="639"/>
      <c r="O48" s="639"/>
    </row>
    <row r="49" spans="1:15">
      <c r="A49" s="370">
        <v>19.2</v>
      </c>
      <c r="B49" s="346" t="s">
        <v>728</v>
      </c>
      <c r="C49" s="640">
        <v>211088.57</v>
      </c>
      <c r="D49" s="640">
        <v>0</v>
      </c>
      <c r="E49" s="642">
        <f t="shared" si="2"/>
        <v>211088.57</v>
      </c>
      <c r="F49" s="640">
        <v>160555.5</v>
      </c>
      <c r="G49" s="640">
        <v>0</v>
      </c>
      <c r="H49" s="642">
        <f t="shared" si="3"/>
        <v>160555.5</v>
      </c>
      <c r="K49" s="639"/>
      <c r="L49" s="639"/>
      <c r="M49" s="639"/>
      <c r="N49" s="639"/>
      <c r="O49" s="639"/>
    </row>
    <row r="50" spans="1:15">
      <c r="A50" s="370">
        <v>20</v>
      </c>
      <c r="B50" s="347" t="s">
        <v>90</v>
      </c>
      <c r="C50" s="640">
        <v>0</v>
      </c>
      <c r="D50" s="640">
        <v>27745641.629999999</v>
      </c>
      <c r="E50" s="642">
        <f t="shared" si="2"/>
        <v>27745641.629999999</v>
      </c>
      <c r="F50" s="640">
        <v>0</v>
      </c>
      <c r="G50" s="640">
        <v>27023751.629999999</v>
      </c>
      <c r="H50" s="642">
        <f t="shared" si="3"/>
        <v>27023751.629999999</v>
      </c>
      <c r="K50" s="639"/>
      <c r="L50" s="639"/>
      <c r="M50" s="639"/>
      <c r="N50" s="639"/>
      <c r="O50" s="639"/>
    </row>
    <row r="51" spans="1:15">
      <c r="A51" s="370">
        <v>21</v>
      </c>
      <c r="B51" s="348" t="s">
        <v>78</v>
      </c>
      <c r="C51" s="640">
        <v>3931843.0699999994</v>
      </c>
      <c r="D51" s="640">
        <v>0</v>
      </c>
      <c r="E51" s="642">
        <f t="shared" si="2"/>
        <v>3931843.0699999994</v>
      </c>
      <c r="F51" s="640">
        <v>3990114.4400000004</v>
      </c>
      <c r="G51" s="640">
        <v>0</v>
      </c>
      <c r="H51" s="642">
        <f t="shared" si="3"/>
        <v>3990114.4400000004</v>
      </c>
      <c r="K51" s="639"/>
      <c r="L51" s="639"/>
      <c r="M51" s="639"/>
      <c r="N51" s="639"/>
      <c r="O51" s="639"/>
    </row>
    <row r="52" spans="1:15">
      <c r="A52" s="370">
        <v>21.1</v>
      </c>
      <c r="B52" s="343" t="s">
        <v>729</v>
      </c>
      <c r="C52" s="640">
        <v>0</v>
      </c>
      <c r="D52" s="640">
        <v>0</v>
      </c>
      <c r="E52" s="642">
        <f t="shared" si="2"/>
        <v>0</v>
      </c>
      <c r="F52" s="640">
        <v>0</v>
      </c>
      <c r="G52" s="640">
        <v>0</v>
      </c>
      <c r="H52" s="642">
        <f t="shared" si="3"/>
        <v>0</v>
      </c>
      <c r="K52" s="639"/>
      <c r="L52" s="639"/>
      <c r="M52" s="639"/>
      <c r="N52" s="639"/>
      <c r="O52" s="639"/>
    </row>
    <row r="53" spans="1:15">
      <c r="A53" s="370">
        <v>22</v>
      </c>
      <c r="B53" s="347" t="s">
        <v>730</v>
      </c>
      <c r="C53" s="640">
        <f>SUM(C38,C40,C41,C46,C47,C50,C51)</f>
        <v>126120376.62999989</v>
      </c>
      <c r="D53" s="640">
        <f>SUM(D38,D40,D41,D46,D47,D50,D51)</f>
        <v>647650938.26999986</v>
      </c>
      <c r="E53" s="642">
        <f t="shared" si="2"/>
        <v>773771314.89999974</v>
      </c>
      <c r="F53" s="640">
        <f>SUM(F38,F40,F41,F46,F47,F50,F51)</f>
        <v>111251320.9460098</v>
      </c>
      <c r="G53" s="640">
        <f>SUM(G38,G40,G41,G46,G47,G50,G51)</f>
        <v>517105510.93823463</v>
      </c>
      <c r="H53" s="642">
        <f t="shared" si="3"/>
        <v>628356831.88424444</v>
      </c>
      <c r="K53" s="639"/>
      <c r="L53" s="639"/>
      <c r="M53" s="639"/>
      <c r="N53" s="639"/>
      <c r="O53" s="639"/>
    </row>
    <row r="54" spans="1:15" ht="24" customHeight="1">
      <c r="A54" s="370"/>
      <c r="B54" s="349" t="s">
        <v>731</v>
      </c>
      <c r="C54" s="804"/>
      <c r="D54" s="805"/>
      <c r="E54" s="805"/>
      <c r="F54" s="805"/>
      <c r="G54" s="805"/>
      <c r="H54" s="806"/>
      <c r="K54" s="639"/>
      <c r="L54" s="639"/>
      <c r="M54" s="639"/>
      <c r="N54" s="639"/>
      <c r="O54" s="639"/>
    </row>
    <row r="55" spans="1:15">
      <c r="A55" s="370">
        <v>23</v>
      </c>
      <c r="B55" s="354" t="s">
        <v>960</v>
      </c>
      <c r="C55" s="640">
        <v>76000000</v>
      </c>
      <c r="D55" s="640">
        <v>0</v>
      </c>
      <c r="E55" s="642">
        <f>C55+D55</f>
        <v>76000000</v>
      </c>
      <c r="F55" s="640">
        <v>76000000</v>
      </c>
      <c r="G55" s="640">
        <v>0</v>
      </c>
      <c r="H55" s="642">
        <f>F55+G55</f>
        <v>76000000</v>
      </c>
      <c r="K55" s="639"/>
      <c r="L55" s="639"/>
      <c r="M55" s="639"/>
      <c r="N55" s="639"/>
      <c r="O55" s="639"/>
    </row>
    <row r="56" spans="1:15">
      <c r="A56" s="370">
        <v>24</v>
      </c>
      <c r="B56" s="347" t="s">
        <v>732</v>
      </c>
      <c r="C56" s="640">
        <v>60000000</v>
      </c>
      <c r="D56" s="640">
        <v>0</v>
      </c>
      <c r="E56" s="642">
        <f t="shared" ref="E56:E69" si="4">C56+D56</f>
        <v>60000000</v>
      </c>
      <c r="F56" s="640">
        <v>60000000</v>
      </c>
      <c r="G56" s="640">
        <v>0</v>
      </c>
      <c r="H56" s="642">
        <f t="shared" ref="H56:H69" si="5">F56+G56</f>
        <v>60000000</v>
      </c>
      <c r="K56" s="639"/>
      <c r="L56" s="639"/>
      <c r="M56" s="639"/>
      <c r="N56" s="639"/>
      <c r="O56" s="639"/>
    </row>
    <row r="57" spans="1:15">
      <c r="A57" s="370">
        <v>25</v>
      </c>
      <c r="B57" s="350" t="s">
        <v>91</v>
      </c>
      <c r="C57" s="640">
        <v>0</v>
      </c>
      <c r="D57" s="640">
        <v>0</v>
      </c>
      <c r="E57" s="642">
        <f t="shared" si="4"/>
        <v>0</v>
      </c>
      <c r="F57" s="640">
        <v>0</v>
      </c>
      <c r="G57" s="640">
        <v>0</v>
      </c>
      <c r="H57" s="642">
        <f t="shared" si="5"/>
        <v>0</v>
      </c>
      <c r="K57" s="639"/>
      <c r="L57" s="639"/>
      <c r="M57" s="639"/>
      <c r="N57" s="639"/>
      <c r="O57" s="639"/>
    </row>
    <row r="58" spans="1:15">
      <c r="A58" s="370">
        <v>26</v>
      </c>
      <c r="B58" s="344" t="s">
        <v>733</v>
      </c>
      <c r="C58" s="640">
        <v>0</v>
      </c>
      <c r="D58" s="640">
        <v>0</v>
      </c>
      <c r="E58" s="642">
        <f t="shared" si="4"/>
        <v>0</v>
      </c>
      <c r="F58" s="640">
        <v>0</v>
      </c>
      <c r="G58" s="640">
        <v>0</v>
      </c>
      <c r="H58" s="642">
        <f t="shared" si="5"/>
        <v>0</v>
      </c>
      <c r="K58" s="639"/>
      <c r="L58" s="639"/>
      <c r="M58" s="639"/>
      <c r="N58" s="639"/>
      <c r="O58" s="639"/>
    </row>
    <row r="59" spans="1:15" ht="21">
      <c r="A59" s="370">
        <v>27</v>
      </c>
      <c r="B59" s="344" t="s">
        <v>734</v>
      </c>
      <c r="C59" s="640">
        <f>SUM(C60:C61)</f>
        <v>0</v>
      </c>
      <c r="D59" s="640">
        <f>SUM(D60:D61)</f>
        <v>0</v>
      </c>
      <c r="E59" s="642">
        <f t="shared" si="4"/>
        <v>0</v>
      </c>
      <c r="F59" s="640">
        <v>0</v>
      </c>
      <c r="G59" s="640">
        <v>0</v>
      </c>
      <c r="H59" s="642">
        <f t="shared" si="5"/>
        <v>0</v>
      </c>
      <c r="K59" s="639"/>
      <c r="L59" s="639"/>
      <c r="M59" s="639"/>
      <c r="N59" s="639"/>
      <c r="O59" s="639"/>
    </row>
    <row r="60" spans="1:15">
      <c r="A60" s="370">
        <v>27.1</v>
      </c>
      <c r="B60" s="351" t="s">
        <v>735</v>
      </c>
      <c r="C60" s="640">
        <v>0</v>
      </c>
      <c r="D60" s="640">
        <v>0</v>
      </c>
      <c r="E60" s="642">
        <f t="shared" si="4"/>
        <v>0</v>
      </c>
      <c r="F60" s="640">
        <v>0</v>
      </c>
      <c r="G60" s="640">
        <v>0</v>
      </c>
      <c r="H60" s="642">
        <f t="shared" si="5"/>
        <v>0</v>
      </c>
      <c r="K60" s="639"/>
      <c r="L60" s="639"/>
      <c r="M60" s="639"/>
      <c r="N60" s="639"/>
      <c r="O60" s="639"/>
    </row>
    <row r="61" spans="1:15">
      <c r="A61" s="370">
        <v>27.2</v>
      </c>
      <c r="B61" s="342" t="s">
        <v>736</v>
      </c>
      <c r="C61" s="640">
        <v>0</v>
      </c>
      <c r="D61" s="640">
        <v>0</v>
      </c>
      <c r="E61" s="642">
        <f t="shared" si="4"/>
        <v>0</v>
      </c>
      <c r="F61" s="640">
        <v>0</v>
      </c>
      <c r="G61" s="640">
        <v>0</v>
      </c>
      <c r="H61" s="642">
        <f t="shared" si="5"/>
        <v>0</v>
      </c>
      <c r="K61" s="639"/>
      <c r="L61" s="639"/>
      <c r="M61" s="639"/>
      <c r="N61" s="639"/>
      <c r="O61" s="639"/>
    </row>
    <row r="62" spans="1:15">
      <c r="A62" s="370">
        <v>28</v>
      </c>
      <c r="B62" s="348" t="s">
        <v>737</v>
      </c>
      <c r="C62" s="640">
        <v>0</v>
      </c>
      <c r="D62" s="640">
        <v>0</v>
      </c>
      <c r="E62" s="642">
        <f t="shared" si="4"/>
        <v>0</v>
      </c>
      <c r="F62" s="640">
        <v>0</v>
      </c>
      <c r="G62" s="640">
        <v>0</v>
      </c>
      <c r="H62" s="642">
        <f t="shared" si="5"/>
        <v>0</v>
      </c>
      <c r="K62" s="639"/>
      <c r="L62" s="639"/>
      <c r="M62" s="639"/>
      <c r="N62" s="639"/>
      <c r="O62" s="639"/>
    </row>
    <row r="63" spans="1:15">
      <c r="A63" s="370">
        <v>29</v>
      </c>
      <c r="B63" s="344" t="s">
        <v>738</v>
      </c>
      <c r="C63" s="640">
        <f>SUM(C64:C66)</f>
        <v>2030425.13</v>
      </c>
      <c r="D63" s="640">
        <f>SUM(D64:D66)</f>
        <v>0</v>
      </c>
      <c r="E63" s="642">
        <f t="shared" si="4"/>
        <v>2030425.13</v>
      </c>
      <c r="F63" s="640">
        <f>SUM(F64:F66)</f>
        <v>1836363.8900000001</v>
      </c>
      <c r="G63" s="640">
        <f>SUM(G64:G66)</f>
        <v>0</v>
      </c>
      <c r="H63" s="642">
        <f t="shared" si="5"/>
        <v>1836363.8900000001</v>
      </c>
      <c r="K63" s="639"/>
      <c r="L63" s="639"/>
      <c r="M63" s="639"/>
      <c r="N63" s="639"/>
      <c r="O63" s="639"/>
    </row>
    <row r="64" spans="1:15">
      <c r="A64" s="370">
        <v>29.1</v>
      </c>
      <c r="B64" s="333" t="s">
        <v>739</v>
      </c>
      <c r="C64" s="640">
        <v>2030425.13</v>
      </c>
      <c r="D64" s="640">
        <v>0</v>
      </c>
      <c r="E64" s="642">
        <f t="shared" si="4"/>
        <v>2030425.13</v>
      </c>
      <c r="F64" s="640">
        <v>1836363.8900000001</v>
      </c>
      <c r="G64" s="640">
        <v>0</v>
      </c>
      <c r="H64" s="642">
        <f t="shared" si="5"/>
        <v>1836363.8900000001</v>
      </c>
      <c r="K64" s="639"/>
      <c r="L64" s="639"/>
      <c r="M64" s="639"/>
      <c r="N64" s="639"/>
      <c r="O64" s="639"/>
    </row>
    <row r="65" spans="1:15" ht="24.95" customHeight="1">
      <c r="A65" s="370">
        <v>29.2</v>
      </c>
      <c r="B65" s="351" t="s">
        <v>740</v>
      </c>
      <c r="C65" s="640">
        <v>0</v>
      </c>
      <c r="D65" s="640">
        <v>0</v>
      </c>
      <c r="E65" s="642">
        <f t="shared" si="4"/>
        <v>0</v>
      </c>
      <c r="F65" s="640">
        <v>0</v>
      </c>
      <c r="G65" s="640">
        <v>0</v>
      </c>
      <c r="H65" s="642">
        <f t="shared" si="5"/>
        <v>0</v>
      </c>
      <c r="K65" s="639"/>
      <c r="L65" s="639"/>
      <c r="M65" s="639"/>
      <c r="N65" s="639"/>
      <c r="O65" s="639"/>
    </row>
    <row r="66" spans="1:15" ht="22.5" customHeight="1">
      <c r="A66" s="370">
        <v>29.3</v>
      </c>
      <c r="B66" s="336" t="s">
        <v>741</v>
      </c>
      <c r="C66" s="640">
        <v>0</v>
      </c>
      <c r="D66" s="640">
        <v>0</v>
      </c>
      <c r="E66" s="642">
        <f t="shared" si="4"/>
        <v>0</v>
      </c>
      <c r="F66" s="640">
        <v>0</v>
      </c>
      <c r="G66" s="640">
        <v>0</v>
      </c>
      <c r="H66" s="642">
        <f t="shared" si="5"/>
        <v>0</v>
      </c>
      <c r="K66" s="639"/>
      <c r="L66" s="639"/>
      <c r="M66" s="639"/>
      <c r="N66" s="639"/>
      <c r="O66" s="639"/>
    </row>
    <row r="67" spans="1:15">
      <c r="A67" s="370">
        <v>30</v>
      </c>
      <c r="B67" s="332" t="s">
        <v>92</v>
      </c>
      <c r="C67" s="640">
        <v>121359437.81000002</v>
      </c>
      <c r="D67" s="640">
        <v>0</v>
      </c>
      <c r="E67" s="642">
        <f t="shared" si="4"/>
        <v>121359437.81000002</v>
      </c>
      <c r="F67" s="640">
        <v>103047909.94795455</v>
      </c>
      <c r="G67" s="640">
        <v>0</v>
      </c>
      <c r="H67" s="642">
        <f t="shared" si="5"/>
        <v>103047909.94795455</v>
      </c>
      <c r="K67" s="639"/>
      <c r="L67" s="639"/>
      <c r="M67" s="639"/>
      <c r="N67" s="639"/>
      <c r="O67" s="639"/>
    </row>
    <row r="68" spans="1:15">
      <c r="A68" s="370">
        <v>31</v>
      </c>
      <c r="B68" s="352" t="s">
        <v>742</v>
      </c>
      <c r="C68" s="640">
        <f>SUM(C55,C56,C57,C58,C59,C62,C63,C67)</f>
        <v>259389862.94</v>
      </c>
      <c r="D68" s="640">
        <f>SUM(D55,D56,D57,D58,D59,D62,D63,D67)</f>
        <v>0</v>
      </c>
      <c r="E68" s="642">
        <f t="shared" si="4"/>
        <v>259389862.94</v>
      </c>
      <c r="F68" s="640">
        <f>SUM(F55,F56,F57,F58,F59,F62,F63,F67)</f>
        <v>240884273.83795452</v>
      </c>
      <c r="G68" s="640">
        <f>SUM(G55,G56,G57,G58,G59,G62,G63,G67)</f>
        <v>0</v>
      </c>
      <c r="H68" s="642">
        <f t="shared" si="5"/>
        <v>240884273.83795452</v>
      </c>
      <c r="K68" s="639"/>
      <c r="L68" s="639"/>
      <c r="M68" s="639"/>
      <c r="N68" s="639"/>
      <c r="O68" s="639"/>
    </row>
    <row r="69" spans="1:15">
      <c r="A69" s="370">
        <v>32</v>
      </c>
      <c r="B69" s="353" t="s">
        <v>743</v>
      </c>
      <c r="C69" s="640">
        <f>SUM(C53,C68)</f>
        <v>385510239.56999987</v>
      </c>
      <c r="D69" s="640">
        <f>SUM(D53,D68)</f>
        <v>647650938.26999986</v>
      </c>
      <c r="E69" s="642">
        <f t="shared" si="4"/>
        <v>1033161177.8399997</v>
      </c>
      <c r="F69" s="640">
        <f>SUM(F53,F68)</f>
        <v>352135594.78396434</v>
      </c>
      <c r="G69" s="640">
        <f>SUM(G53,G68)</f>
        <v>517105510.93823463</v>
      </c>
      <c r="H69" s="642">
        <f t="shared" si="5"/>
        <v>869241105.72219896</v>
      </c>
      <c r="K69" s="639"/>
      <c r="L69" s="639"/>
      <c r="M69" s="639"/>
      <c r="N69" s="639"/>
      <c r="O69" s="639"/>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66"/>
  <sheetViews>
    <sheetView showGridLines="0" topLeftCell="A19" zoomScale="80" zoomScaleNormal="80" workbookViewId="0">
      <selection activeCell="B1" sqref="B1"/>
    </sheetView>
  </sheetViews>
  <sheetFormatPr defaultColWidth="9.140625" defaultRowHeight="12.75"/>
  <cols>
    <col min="1" max="1" width="11.85546875" style="412" bestFit="1" customWidth="1"/>
    <col min="2" max="2" width="93.42578125" style="412" customWidth="1"/>
    <col min="3" max="3" width="17.140625" style="412" customWidth="1"/>
    <col min="4" max="5" width="16.140625" style="412" customWidth="1"/>
    <col min="6" max="6" width="16.140625" style="465" customWidth="1"/>
    <col min="7" max="7" width="25.140625" style="465" customWidth="1"/>
    <col min="8" max="8" width="16.140625" style="412" customWidth="1"/>
    <col min="9" max="11" width="16.140625" style="465" customWidth="1"/>
    <col min="12" max="12" width="26.140625" style="465" customWidth="1"/>
    <col min="13" max="16384" width="9.140625" style="412"/>
  </cols>
  <sheetData>
    <row r="1" spans="1:12" ht="13.5">
      <c r="A1" s="304" t="s">
        <v>97</v>
      </c>
      <c r="B1" s="236" t="str">
        <f>'1. key ratios'!B1</f>
        <v>სს "ხალიკ ბანკი საქართველო"</v>
      </c>
      <c r="F1" s="412"/>
      <c r="G1" s="412"/>
      <c r="I1" s="412"/>
      <c r="J1" s="412"/>
      <c r="K1" s="412"/>
      <c r="L1" s="412"/>
    </row>
    <row r="2" spans="1:12">
      <c r="A2" s="306" t="s">
        <v>98</v>
      </c>
      <c r="B2" s="308">
        <f>'1. key ratios'!B2</f>
        <v>45747</v>
      </c>
      <c r="F2" s="412"/>
      <c r="G2" s="412"/>
      <c r="I2" s="412"/>
      <c r="J2" s="412"/>
      <c r="K2" s="412"/>
      <c r="L2" s="412"/>
    </row>
    <row r="3" spans="1:12">
      <c r="A3" s="307" t="s">
        <v>563</v>
      </c>
      <c r="F3" s="412"/>
      <c r="G3" s="412"/>
      <c r="I3" s="412"/>
      <c r="J3" s="412"/>
      <c r="K3" s="412"/>
      <c r="L3" s="412"/>
    </row>
    <row r="4" spans="1:12">
      <c r="F4" s="412"/>
      <c r="G4" s="412"/>
      <c r="I4" s="412"/>
      <c r="J4" s="412"/>
      <c r="K4" s="412"/>
      <c r="L4" s="412"/>
    </row>
    <row r="5" spans="1:12" ht="37.5" customHeight="1">
      <c r="A5" s="864" t="s">
        <v>564</v>
      </c>
      <c r="B5" s="865"/>
      <c r="C5" s="915" t="s">
        <v>565</v>
      </c>
      <c r="D5" s="916"/>
      <c r="E5" s="916"/>
      <c r="F5" s="916"/>
      <c r="G5" s="916"/>
      <c r="H5" s="917" t="s">
        <v>875</v>
      </c>
      <c r="I5" s="918"/>
      <c r="J5" s="918"/>
      <c r="K5" s="918"/>
      <c r="L5" s="919"/>
    </row>
    <row r="6" spans="1:12" ht="39.6" customHeight="1">
      <c r="A6" s="868"/>
      <c r="B6" s="869"/>
      <c r="C6" s="314"/>
      <c r="D6" s="410" t="s">
        <v>860</v>
      </c>
      <c r="E6" s="410" t="s">
        <v>859</v>
      </c>
      <c r="F6" s="410" t="s">
        <v>858</v>
      </c>
      <c r="G6" s="410" t="s">
        <v>857</v>
      </c>
      <c r="H6" s="468"/>
      <c r="I6" s="410" t="s">
        <v>860</v>
      </c>
      <c r="J6" s="410" t="s">
        <v>859</v>
      </c>
      <c r="K6" s="410" t="s">
        <v>858</v>
      </c>
      <c r="L6" s="410" t="s">
        <v>857</v>
      </c>
    </row>
    <row r="7" spans="1:12">
      <c r="A7" s="401">
        <v>1</v>
      </c>
      <c r="B7" s="416" t="s">
        <v>487</v>
      </c>
      <c r="C7" s="782">
        <v>10577573.68</v>
      </c>
      <c r="D7" s="782">
        <v>9209750.6999999993</v>
      </c>
      <c r="E7" s="782">
        <v>334904</v>
      </c>
      <c r="F7" s="782">
        <v>1032918.98</v>
      </c>
      <c r="G7" s="782">
        <v>0</v>
      </c>
      <c r="H7" s="782">
        <v>350260.66350000002</v>
      </c>
      <c r="I7" s="782">
        <v>58134.148800000032</v>
      </c>
      <c r="J7" s="782">
        <v>59524.979199999994</v>
      </c>
      <c r="K7" s="782">
        <v>232601.5355</v>
      </c>
      <c r="L7" s="782">
        <v>0</v>
      </c>
    </row>
    <row r="8" spans="1:12">
      <c r="A8" s="401">
        <v>2</v>
      </c>
      <c r="B8" s="416" t="s">
        <v>488</v>
      </c>
      <c r="C8" s="782">
        <v>96867144.189999998</v>
      </c>
      <c r="D8" s="759">
        <v>92922538.5</v>
      </c>
      <c r="E8" s="759">
        <v>1117805.3399999999</v>
      </c>
      <c r="F8" s="783">
        <v>2765767.71</v>
      </c>
      <c r="G8" s="783">
        <v>61032.639999999999</v>
      </c>
      <c r="H8" s="759">
        <v>1491996.7304999996</v>
      </c>
      <c r="I8" s="783">
        <v>622695.55789999955</v>
      </c>
      <c r="J8" s="783">
        <v>92694.855299999996</v>
      </c>
      <c r="K8" s="783">
        <v>763636.88130000001</v>
      </c>
      <c r="L8" s="783">
        <v>12969.436</v>
      </c>
    </row>
    <row r="9" spans="1:12">
      <c r="A9" s="401">
        <v>3</v>
      </c>
      <c r="B9" s="416" t="s">
        <v>836</v>
      </c>
      <c r="C9" s="782">
        <v>0</v>
      </c>
      <c r="D9" s="759">
        <v>0</v>
      </c>
      <c r="E9" s="759">
        <v>0</v>
      </c>
      <c r="F9" s="784">
        <v>0</v>
      </c>
      <c r="G9" s="784">
        <v>0</v>
      </c>
      <c r="H9" s="759">
        <v>0</v>
      </c>
      <c r="I9" s="784">
        <v>0</v>
      </c>
      <c r="J9" s="784">
        <v>0</v>
      </c>
      <c r="K9" s="784">
        <v>0</v>
      </c>
      <c r="L9" s="784">
        <v>0</v>
      </c>
    </row>
    <row r="10" spans="1:12">
      <c r="A10" s="401">
        <v>4</v>
      </c>
      <c r="B10" s="416" t="s">
        <v>489</v>
      </c>
      <c r="C10" s="782">
        <v>45478708.450000003</v>
      </c>
      <c r="D10" s="759">
        <v>39814877.160000004</v>
      </c>
      <c r="E10" s="759">
        <v>0</v>
      </c>
      <c r="F10" s="784">
        <v>5663831.2899999991</v>
      </c>
      <c r="G10" s="784">
        <v>0</v>
      </c>
      <c r="H10" s="759">
        <v>797359.3824</v>
      </c>
      <c r="I10" s="784">
        <v>84408.539900000003</v>
      </c>
      <c r="J10" s="784">
        <v>0</v>
      </c>
      <c r="K10" s="784">
        <v>712950.84250000003</v>
      </c>
      <c r="L10" s="784">
        <v>0</v>
      </c>
    </row>
    <row r="11" spans="1:12">
      <c r="A11" s="401">
        <v>5</v>
      </c>
      <c r="B11" s="416" t="s">
        <v>490</v>
      </c>
      <c r="C11" s="782">
        <v>129159198</v>
      </c>
      <c r="D11" s="759">
        <v>108413754.52</v>
      </c>
      <c r="E11" s="759">
        <v>6442199.1299999999</v>
      </c>
      <c r="F11" s="784">
        <v>14176643.810000001</v>
      </c>
      <c r="G11" s="784">
        <v>126600.54</v>
      </c>
      <c r="H11" s="759">
        <v>1570911.1908</v>
      </c>
      <c r="I11" s="784">
        <v>207963.38219999993</v>
      </c>
      <c r="J11" s="784">
        <v>16831.7955</v>
      </c>
      <c r="K11" s="784">
        <v>1333759.8004000001</v>
      </c>
      <c r="L11" s="784">
        <v>12356.2127</v>
      </c>
    </row>
    <row r="12" spans="1:12">
      <c r="A12" s="401">
        <v>6</v>
      </c>
      <c r="B12" s="416" t="s">
        <v>491</v>
      </c>
      <c r="C12" s="782">
        <v>26020193.59</v>
      </c>
      <c r="D12" s="759">
        <v>22349592.82</v>
      </c>
      <c r="E12" s="759">
        <v>3387860.8000000003</v>
      </c>
      <c r="F12" s="784">
        <v>282317.64</v>
      </c>
      <c r="G12" s="784">
        <v>422.33</v>
      </c>
      <c r="H12" s="759">
        <v>345023.12000000005</v>
      </c>
      <c r="I12" s="784">
        <v>45615.558499999999</v>
      </c>
      <c r="J12" s="784">
        <v>212576.27220000001</v>
      </c>
      <c r="K12" s="784">
        <v>86768.826700000005</v>
      </c>
      <c r="L12" s="784">
        <v>62.462600000000002</v>
      </c>
    </row>
    <row r="13" spans="1:12">
      <c r="A13" s="401">
        <v>7</v>
      </c>
      <c r="B13" s="416" t="s">
        <v>492</v>
      </c>
      <c r="C13" s="782">
        <v>6475358.6899999995</v>
      </c>
      <c r="D13" s="759">
        <v>1984079.96</v>
      </c>
      <c r="E13" s="759">
        <v>347996.38</v>
      </c>
      <c r="F13" s="784">
        <v>4143282.35</v>
      </c>
      <c r="G13" s="784">
        <v>0</v>
      </c>
      <c r="H13" s="759">
        <v>298809.13400000002</v>
      </c>
      <c r="I13" s="784">
        <v>10087.581200000001</v>
      </c>
      <c r="J13" s="784">
        <v>24812.539799999999</v>
      </c>
      <c r="K13" s="784">
        <v>263909.01300000004</v>
      </c>
      <c r="L13" s="784">
        <v>0</v>
      </c>
    </row>
    <row r="14" spans="1:12">
      <c r="A14" s="401">
        <v>8</v>
      </c>
      <c r="B14" s="416" t="s">
        <v>493</v>
      </c>
      <c r="C14" s="782">
        <v>2900994.44</v>
      </c>
      <c r="D14" s="759">
        <v>2820832.98</v>
      </c>
      <c r="E14" s="759">
        <v>0</v>
      </c>
      <c r="F14" s="784">
        <v>80161.459999999992</v>
      </c>
      <c r="G14" s="784">
        <v>0</v>
      </c>
      <c r="H14" s="759">
        <v>29051.622999999992</v>
      </c>
      <c r="I14" s="784">
        <v>11316.204399999997</v>
      </c>
      <c r="J14" s="784">
        <v>0</v>
      </c>
      <c r="K14" s="784">
        <v>17735.418599999997</v>
      </c>
      <c r="L14" s="784">
        <v>0</v>
      </c>
    </row>
    <row r="15" spans="1:12">
      <c r="A15" s="401">
        <v>9</v>
      </c>
      <c r="B15" s="416" t="s">
        <v>494</v>
      </c>
      <c r="C15" s="782">
        <v>4638509.6099999994</v>
      </c>
      <c r="D15" s="759">
        <v>1275409.3399999999</v>
      </c>
      <c r="E15" s="759">
        <v>0</v>
      </c>
      <c r="F15" s="784">
        <v>3363100.27</v>
      </c>
      <c r="G15" s="784">
        <v>0</v>
      </c>
      <c r="H15" s="759">
        <v>22662.982899999999</v>
      </c>
      <c r="I15" s="784">
        <v>7501.2728999999999</v>
      </c>
      <c r="J15" s="784">
        <v>0</v>
      </c>
      <c r="K15" s="784">
        <v>15161.71</v>
      </c>
      <c r="L15" s="784">
        <v>0</v>
      </c>
    </row>
    <row r="16" spans="1:12">
      <c r="A16" s="401">
        <v>10</v>
      </c>
      <c r="B16" s="416" t="s">
        <v>495</v>
      </c>
      <c r="C16" s="782">
        <v>1130365.75</v>
      </c>
      <c r="D16" s="759">
        <v>732930.24</v>
      </c>
      <c r="E16" s="759">
        <v>19135.099999999999</v>
      </c>
      <c r="F16" s="784">
        <v>378300.41</v>
      </c>
      <c r="G16" s="784">
        <v>0</v>
      </c>
      <c r="H16" s="759">
        <v>96590.200299999997</v>
      </c>
      <c r="I16" s="784">
        <v>3088.0482999999999</v>
      </c>
      <c r="J16" s="784">
        <v>13113.3148</v>
      </c>
      <c r="K16" s="784">
        <v>80388.837199999994</v>
      </c>
      <c r="L16" s="784">
        <v>0</v>
      </c>
    </row>
    <row r="17" spans="1:12">
      <c r="A17" s="401">
        <v>11</v>
      </c>
      <c r="B17" s="416" t="s">
        <v>496</v>
      </c>
      <c r="C17" s="782">
        <v>12198981.74</v>
      </c>
      <c r="D17" s="759">
        <v>3915032.9499999997</v>
      </c>
      <c r="E17" s="759">
        <v>8250550.7999999998</v>
      </c>
      <c r="F17" s="784">
        <v>33397.99</v>
      </c>
      <c r="G17" s="784">
        <v>0</v>
      </c>
      <c r="H17" s="759">
        <v>643584.60000000009</v>
      </c>
      <c r="I17" s="784">
        <v>18040.282400000004</v>
      </c>
      <c r="J17" s="784">
        <v>613073.19790000003</v>
      </c>
      <c r="K17" s="784">
        <v>12471.119699999999</v>
      </c>
      <c r="L17" s="784">
        <v>0</v>
      </c>
    </row>
    <row r="18" spans="1:12">
      <c r="A18" s="401">
        <v>12</v>
      </c>
      <c r="B18" s="416" t="s">
        <v>497</v>
      </c>
      <c r="C18" s="782">
        <v>89381703.239999995</v>
      </c>
      <c r="D18" s="759">
        <v>81875872.479999989</v>
      </c>
      <c r="E18" s="759">
        <v>2468637.17</v>
      </c>
      <c r="F18" s="784">
        <v>4044493.9499999997</v>
      </c>
      <c r="G18" s="784">
        <v>992699.64</v>
      </c>
      <c r="H18" s="759">
        <v>1668399.4538000003</v>
      </c>
      <c r="I18" s="784">
        <v>394630.65330000018</v>
      </c>
      <c r="J18" s="784">
        <v>37464.356</v>
      </c>
      <c r="K18" s="784">
        <v>565773.64200000011</v>
      </c>
      <c r="L18" s="784">
        <v>670530.80249999999</v>
      </c>
    </row>
    <row r="19" spans="1:12">
      <c r="A19" s="401">
        <v>13</v>
      </c>
      <c r="B19" s="416" t="s">
        <v>498</v>
      </c>
      <c r="C19" s="782">
        <v>41474683.340000004</v>
      </c>
      <c r="D19" s="759">
        <v>31472462.149999999</v>
      </c>
      <c r="E19" s="759">
        <v>1338589.26</v>
      </c>
      <c r="F19" s="784">
        <v>8663631.9299999997</v>
      </c>
      <c r="G19" s="784">
        <v>0</v>
      </c>
      <c r="H19" s="759">
        <v>2209364.0252999989</v>
      </c>
      <c r="I19" s="784">
        <v>294093.9485999996</v>
      </c>
      <c r="J19" s="784">
        <v>97692.099199999997</v>
      </c>
      <c r="K19" s="784">
        <v>1817577.9774999996</v>
      </c>
      <c r="L19" s="784">
        <v>0</v>
      </c>
    </row>
    <row r="20" spans="1:12">
      <c r="A20" s="401">
        <v>14</v>
      </c>
      <c r="B20" s="416" t="s">
        <v>499</v>
      </c>
      <c r="C20" s="782">
        <v>79839954.789999992</v>
      </c>
      <c r="D20" s="759">
        <v>57936948.530000001</v>
      </c>
      <c r="E20" s="759">
        <v>11871304.27</v>
      </c>
      <c r="F20" s="784">
        <v>10031701.99</v>
      </c>
      <c r="G20" s="784">
        <v>0</v>
      </c>
      <c r="H20" s="759">
        <v>819683.74250000017</v>
      </c>
      <c r="I20" s="784">
        <v>352135.51950000005</v>
      </c>
      <c r="J20" s="784">
        <v>70001.178</v>
      </c>
      <c r="K20" s="784">
        <v>397547.04500000004</v>
      </c>
      <c r="L20" s="784">
        <v>0</v>
      </c>
    </row>
    <row r="21" spans="1:12">
      <c r="A21" s="401">
        <v>15</v>
      </c>
      <c r="B21" s="416" t="s">
        <v>500</v>
      </c>
      <c r="C21" s="782">
        <v>25406450.740000002</v>
      </c>
      <c r="D21" s="759">
        <v>17375542.25</v>
      </c>
      <c r="E21" s="759">
        <v>4000692.7600000002</v>
      </c>
      <c r="F21" s="784">
        <v>3301678.4000000004</v>
      </c>
      <c r="G21" s="784">
        <v>728537.33</v>
      </c>
      <c r="H21" s="759">
        <v>892366.3652</v>
      </c>
      <c r="I21" s="784">
        <v>85238.624800000005</v>
      </c>
      <c r="J21" s="784">
        <v>260112.34169999999</v>
      </c>
      <c r="K21" s="784">
        <v>483881.59080000001</v>
      </c>
      <c r="L21" s="784">
        <v>63133.8079</v>
      </c>
    </row>
    <row r="22" spans="1:12">
      <c r="A22" s="401">
        <v>16</v>
      </c>
      <c r="B22" s="416" t="s">
        <v>501</v>
      </c>
      <c r="C22" s="782">
        <v>133681.14000000001</v>
      </c>
      <c r="D22" s="759">
        <v>133151.35</v>
      </c>
      <c r="E22" s="759">
        <v>0</v>
      </c>
      <c r="F22" s="784">
        <v>529.79</v>
      </c>
      <c r="G22" s="784">
        <v>0</v>
      </c>
      <c r="H22" s="759">
        <v>1083.2003999999999</v>
      </c>
      <c r="I22" s="784">
        <v>553.41039999999998</v>
      </c>
      <c r="J22" s="784">
        <v>0</v>
      </c>
      <c r="K22" s="784">
        <v>529.79</v>
      </c>
      <c r="L22" s="784">
        <v>0</v>
      </c>
    </row>
    <row r="23" spans="1:12">
      <c r="A23" s="401">
        <v>17</v>
      </c>
      <c r="B23" s="416" t="s">
        <v>502</v>
      </c>
      <c r="C23" s="782">
        <v>9529271.4199999999</v>
      </c>
      <c r="D23" s="759">
        <v>9507224.8300000001</v>
      </c>
      <c r="E23" s="759">
        <v>0</v>
      </c>
      <c r="F23" s="784">
        <v>22046.59</v>
      </c>
      <c r="G23" s="784">
        <v>0</v>
      </c>
      <c r="H23" s="759">
        <v>54634.045299999998</v>
      </c>
      <c r="I23" s="784">
        <v>40196.039199999992</v>
      </c>
      <c r="J23" s="784">
        <v>0</v>
      </c>
      <c r="K23" s="784">
        <v>14438.006100000002</v>
      </c>
      <c r="L23" s="784">
        <v>0</v>
      </c>
    </row>
    <row r="24" spans="1:12">
      <c r="A24" s="401">
        <v>18</v>
      </c>
      <c r="B24" s="416" t="s">
        <v>503</v>
      </c>
      <c r="C24" s="782">
        <v>2558719.4000000004</v>
      </c>
      <c r="D24" s="759">
        <v>2558719.4000000004</v>
      </c>
      <c r="E24" s="759">
        <v>0</v>
      </c>
      <c r="F24" s="784">
        <v>0</v>
      </c>
      <c r="G24" s="784">
        <v>0</v>
      </c>
      <c r="H24" s="759">
        <v>1738.2487000000001</v>
      </c>
      <c r="I24" s="784">
        <v>1738.2487000000001</v>
      </c>
      <c r="J24" s="784">
        <v>0</v>
      </c>
      <c r="K24" s="784">
        <v>0</v>
      </c>
      <c r="L24" s="784">
        <v>0</v>
      </c>
    </row>
    <row r="25" spans="1:12">
      <c r="A25" s="401">
        <v>19</v>
      </c>
      <c r="B25" s="416" t="s">
        <v>504</v>
      </c>
      <c r="C25" s="782">
        <v>1925667.9200000002</v>
      </c>
      <c r="D25" s="759">
        <v>1922152.55</v>
      </c>
      <c r="E25" s="759">
        <v>0</v>
      </c>
      <c r="F25" s="784">
        <v>3515.37</v>
      </c>
      <c r="G25" s="784">
        <v>0</v>
      </c>
      <c r="H25" s="759">
        <v>13099.023499999999</v>
      </c>
      <c r="I25" s="784">
        <v>9583.6535000000003</v>
      </c>
      <c r="J25" s="784">
        <v>0</v>
      </c>
      <c r="K25" s="784">
        <v>3515.37</v>
      </c>
      <c r="L25" s="784">
        <v>0</v>
      </c>
    </row>
    <row r="26" spans="1:12">
      <c r="A26" s="401">
        <v>20</v>
      </c>
      <c r="B26" s="416" t="s">
        <v>505</v>
      </c>
      <c r="C26" s="782">
        <v>29268484.609999999</v>
      </c>
      <c r="D26" s="759">
        <v>23760875.789999999</v>
      </c>
      <c r="E26" s="759">
        <v>4929335.6500000004</v>
      </c>
      <c r="F26" s="784">
        <v>578273.17000000004</v>
      </c>
      <c r="G26" s="784">
        <v>0</v>
      </c>
      <c r="H26" s="759">
        <v>228770.82390000002</v>
      </c>
      <c r="I26" s="784">
        <v>120288.21660000001</v>
      </c>
      <c r="J26" s="784">
        <v>14317.906700000001</v>
      </c>
      <c r="K26" s="784">
        <v>94164.700599999996</v>
      </c>
      <c r="L26" s="784">
        <v>0</v>
      </c>
    </row>
    <row r="27" spans="1:12">
      <c r="A27" s="401">
        <v>21</v>
      </c>
      <c r="B27" s="416" t="s">
        <v>506</v>
      </c>
      <c r="C27" s="782">
        <v>1119476.26</v>
      </c>
      <c r="D27" s="759">
        <v>351341.19</v>
      </c>
      <c r="E27" s="759">
        <v>0</v>
      </c>
      <c r="F27" s="784">
        <v>768135.07000000007</v>
      </c>
      <c r="G27" s="784">
        <v>0</v>
      </c>
      <c r="H27" s="759">
        <v>8535.2616000000016</v>
      </c>
      <c r="I27" s="784">
        <v>4434.7297000000008</v>
      </c>
      <c r="J27" s="784">
        <v>0</v>
      </c>
      <c r="K27" s="784">
        <v>4100.5319</v>
      </c>
      <c r="L27" s="784">
        <v>0</v>
      </c>
    </row>
    <row r="28" spans="1:12">
      <c r="A28" s="401">
        <v>22</v>
      </c>
      <c r="B28" s="416" t="s">
        <v>507</v>
      </c>
      <c r="C28" s="782">
        <v>1244532.54</v>
      </c>
      <c r="D28" s="759">
        <v>1122675.07</v>
      </c>
      <c r="E28" s="759">
        <v>43328.23</v>
      </c>
      <c r="F28" s="784">
        <v>78529.240000000005</v>
      </c>
      <c r="G28" s="784">
        <v>0</v>
      </c>
      <c r="H28" s="759">
        <v>38059.361000000004</v>
      </c>
      <c r="I28" s="784">
        <v>7149.3203999999996</v>
      </c>
      <c r="J28" s="784">
        <v>3711.049</v>
      </c>
      <c r="K28" s="784">
        <v>27198.991600000001</v>
      </c>
      <c r="L28" s="784">
        <v>0</v>
      </c>
    </row>
    <row r="29" spans="1:12">
      <c r="A29" s="401">
        <v>23</v>
      </c>
      <c r="B29" s="416" t="s">
        <v>508</v>
      </c>
      <c r="C29" s="782">
        <v>146974888.27000001</v>
      </c>
      <c r="D29" s="759">
        <v>136320061.5</v>
      </c>
      <c r="E29" s="759">
        <v>3136752.77</v>
      </c>
      <c r="F29" s="784">
        <v>7384998.7599999998</v>
      </c>
      <c r="G29" s="784">
        <v>133075.24</v>
      </c>
      <c r="H29" s="759">
        <v>3559869.1932000006</v>
      </c>
      <c r="I29" s="784">
        <v>737309.53560000006</v>
      </c>
      <c r="J29" s="784">
        <v>312938.70710000006</v>
      </c>
      <c r="K29" s="784">
        <v>2491902.0070000002</v>
      </c>
      <c r="L29" s="784">
        <v>17718.943500000001</v>
      </c>
    </row>
    <row r="30" spans="1:12">
      <c r="A30" s="401">
        <v>24</v>
      </c>
      <c r="B30" s="416" t="s">
        <v>509</v>
      </c>
      <c r="C30" s="782">
        <v>19982431.999999996</v>
      </c>
      <c r="D30" s="759">
        <v>15691053.729999999</v>
      </c>
      <c r="E30" s="759">
        <v>137600.72</v>
      </c>
      <c r="F30" s="784">
        <v>4115424.74</v>
      </c>
      <c r="G30" s="784">
        <v>38352.81</v>
      </c>
      <c r="H30" s="759">
        <v>425954.82470000006</v>
      </c>
      <c r="I30" s="784">
        <v>91606.527100000036</v>
      </c>
      <c r="J30" s="784">
        <v>8451.5961000000007</v>
      </c>
      <c r="K30" s="784">
        <v>317746.72940000001</v>
      </c>
      <c r="L30" s="784">
        <v>8149.9721</v>
      </c>
    </row>
    <row r="31" spans="1:12">
      <c r="A31" s="401">
        <v>25</v>
      </c>
      <c r="B31" s="416" t="s">
        <v>510</v>
      </c>
      <c r="C31" s="782">
        <v>73321461.629999995</v>
      </c>
      <c r="D31" s="759">
        <v>61881595.43</v>
      </c>
      <c r="E31" s="759">
        <v>3072163.23</v>
      </c>
      <c r="F31" s="784">
        <v>8294254.8100000005</v>
      </c>
      <c r="G31" s="784">
        <v>73448.160000000003</v>
      </c>
      <c r="H31" s="759">
        <v>2355655.2258999995</v>
      </c>
      <c r="I31" s="784">
        <v>428845.35659999977</v>
      </c>
      <c r="J31" s="784">
        <v>220740.58379999999</v>
      </c>
      <c r="K31" s="784">
        <v>1696613.8927999996</v>
      </c>
      <c r="L31" s="784">
        <v>9455.3927000000003</v>
      </c>
    </row>
    <row r="32" spans="1:12">
      <c r="A32" s="401">
        <v>26</v>
      </c>
      <c r="B32" s="416" t="s">
        <v>566</v>
      </c>
      <c r="C32" s="782">
        <v>0</v>
      </c>
      <c r="D32" s="759">
        <v>0</v>
      </c>
      <c r="E32" s="759">
        <v>0</v>
      </c>
      <c r="F32" s="784">
        <v>0</v>
      </c>
      <c r="G32" s="784">
        <v>0</v>
      </c>
      <c r="H32" s="759">
        <v>0</v>
      </c>
      <c r="I32" s="784">
        <v>0</v>
      </c>
      <c r="J32" s="784">
        <v>0</v>
      </c>
      <c r="K32" s="784">
        <v>0</v>
      </c>
      <c r="L32" s="784">
        <v>0</v>
      </c>
    </row>
    <row r="33" spans="1:12">
      <c r="A33" s="401">
        <v>27</v>
      </c>
      <c r="B33" s="467" t="s">
        <v>66</v>
      </c>
      <c r="C33" s="785">
        <v>857608435.43999982</v>
      </c>
      <c r="D33" s="761">
        <v>725348475.41999996</v>
      </c>
      <c r="E33" s="761">
        <v>50898855.609999992</v>
      </c>
      <c r="F33" s="786">
        <v>79206935.719999999</v>
      </c>
      <c r="G33" s="786">
        <v>2154168.69</v>
      </c>
      <c r="H33" s="787">
        <v>17923462.422399998</v>
      </c>
      <c r="I33" s="786">
        <v>3636654.3604999986</v>
      </c>
      <c r="J33" s="786">
        <v>2058056.7723000001</v>
      </c>
      <c r="K33" s="786">
        <v>11434374.2596</v>
      </c>
      <c r="L33" s="786">
        <v>794377.03</v>
      </c>
    </row>
    <row r="34" spans="1:12">
      <c r="A34" s="429"/>
      <c r="B34" s="429"/>
      <c r="C34" s="429"/>
      <c r="D34" s="429"/>
      <c r="E34" s="429"/>
      <c r="H34" s="429"/>
    </row>
    <row r="35" spans="1:12">
      <c r="A35" s="429"/>
      <c r="B35" s="466"/>
      <c r="C35" s="466"/>
      <c r="D35" s="466"/>
      <c r="E35" s="466"/>
      <c r="F35" s="466"/>
      <c r="G35" s="466"/>
      <c r="H35" s="466"/>
      <c r="I35" s="466"/>
      <c r="J35" s="466"/>
      <c r="K35" s="466"/>
      <c r="L35" s="466"/>
    </row>
    <row r="36" spans="1:12">
      <c r="B36" s="466"/>
      <c r="C36" s="466"/>
      <c r="D36" s="466"/>
      <c r="E36" s="466"/>
      <c r="F36" s="466"/>
      <c r="G36" s="466"/>
      <c r="H36" s="466"/>
      <c r="I36" s="466"/>
      <c r="J36" s="466"/>
      <c r="K36" s="466"/>
      <c r="L36" s="466"/>
    </row>
    <row r="37" spans="1:12">
      <c r="B37" s="466"/>
      <c r="C37" s="466"/>
      <c r="D37" s="466"/>
      <c r="E37" s="466"/>
      <c r="F37" s="466"/>
      <c r="G37" s="466"/>
      <c r="H37" s="466"/>
      <c r="I37" s="466"/>
      <c r="J37" s="466"/>
      <c r="K37" s="466"/>
      <c r="L37" s="466"/>
    </row>
    <row r="38" spans="1:12">
      <c r="B38" s="466"/>
      <c r="C38" s="466"/>
      <c r="D38" s="466"/>
      <c r="E38" s="466"/>
      <c r="F38" s="466"/>
      <c r="G38" s="466"/>
      <c r="H38" s="466"/>
      <c r="I38" s="466"/>
      <c r="J38" s="466"/>
      <c r="K38" s="466"/>
      <c r="L38" s="466"/>
    </row>
    <row r="39" spans="1:12">
      <c r="B39" s="466"/>
      <c r="C39" s="466"/>
      <c r="D39" s="466"/>
      <c r="E39" s="466"/>
      <c r="F39" s="466"/>
      <c r="G39" s="466"/>
      <c r="H39" s="466"/>
      <c r="I39" s="466"/>
      <c r="J39" s="466"/>
      <c r="K39" s="466"/>
      <c r="L39" s="466"/>
    </row>
    <row r="40" spans="1:12">
      <c r="B40" s="466"/>
      <c r="C40" s="466"/>
      <c r="D40" s="466"/>
      <c r="E40" s="466"/>
      <c r="F40" s="466"/>
      <c r="G40" s="466"/>
      <c r="H40" s="466"/>
      <c r="I40" s="466"/>
      <c r="J40" s="466"/>
      <c r="K40" s="466"/>
      <c r="L40" s="466"/>
    </row>
    <row r="41" spans="1:12">
      <c r="B41" s="466"/>
      <c r="C41" s="466"/>
      <c r="D41" s="466"/>
      <c r="E41" s="466"/>
      <c r="F41" s="466"/>
      <c r="G41" s="466"/>
      <c r="H41" s="466"/>
      <c r="I41" s="466"/>
      <c r="J41" s="466"/>
      <c r="K41" s="466"/>
      <c r="L41" s="466"/>
    </row>
    <row r="42" spans="1:12">
      <c r="B42" s="466"/>
      <c r="C42" s="466"/>
      <c r="D42" s="466"/>
      <c r="E42" s="466"/>
      <c r="F42" s="466"/>
      <c r="G42" s="466"/>
      <c r="H42" s="466"/>
      <c r="I42" s="466"/>
      <c r="J42" s="466"/>
      <c r="K42" s="466"/>
      <c r="L42" s="466"/>
    </row>
    <row r="43" spans="1:12">
      <c r="B43" s="466"/>
      <c r="C43" s="466"/>
      <c r="D43" s="466"/>
      <c r="E43" s="466"/>
      <c r="F43" s="466"/>
      <c r="G43" s="466"/>
      <c r="H43" s="466"/>
      <c r="I43" s="466"/>
      <c r="J43" s="466"/>
      <c r="K43" s="466"/>
      <c r="L43" s="466"/>
    </row>
    <row r="44" spans="1:12">
      <c r="B44" s="466"/>
      <c r="C44" s="466"/>
      <c r="D44" s="466"/>
      <c r="E44" s="466"/>
      <c r="F44" s="466"/>
      <c r="G44" s="466"/>
      <c r="H44" s="466"/>
      <c r="I44" s="466"/>
      <c r="J44" s="466"/>
      <c r="K44" s="466"/>
      <c r="L44" s="466"/>
    </row>
    <row r="45" spans="1:12">
      <c r="B45" s="466"/>
      <c r="C45" s="466"/>
      <c r="D45" s="466"/>
      <c r="E45" s="466"/>
      <c r="F45" s="466"/>
      <c r="G45" s="466"/>
      <c r="H45" s="466"/>
      <c r="I45" s="466"/>
      <c r="J45" s="466"/>
      <c r="K45" s="466"/>
      <c r="L45" s="466"/>
    </row>
    <row r="46" spans="1:12">
      <c r="B46" s="466"/>
      <c r="C46" s="466"/>
      <c r="D46" s="466"/>
      <c r="E46" s="466"/>
      <c r="F46" s="466"/>
      <c r="G46" s="466"/>
      <c r="H46" s="466"/>
      <c r="I46" s="466"/>
      <c r="J46" s="466"/>
      <c r="K46" s="466"/>
      <c r="L46" s="466"/>
    </row>
    <row r="47" spans="1:12">
      <c r="B47" s="466"/>
      <c r="C47" s="466"/>
      <c r="D47" s="466"/>
      <c r="E47" s="466"/>
      <c r="F47" s="466"/>
      <c r="G47" s="466"/>
      <c r="H47" s="466"/>
      <c r="I47" s="466"/>
      <c r="J47" s="466"/>
      <c r="K47" s="466"/>
      <c r="L47" s="466"/>
    </row>
    <row r="48" spans="1:12">
      <c r="B48" s="466"/>
      <c r="C48" s="466"/>
      <c r="D48" s="466"/>
      <c r="E48" s="466"/>
      <c r="F48" s="466"/>
      <c r="G48" s="466"/>
      <c r="H48" s="466"/>
      <c r="I48" s="466"/>
      <c r="J48" s="466"/>
      <c r="K48" s="466"/>
      <c r="L48" s="466"/>
    </row>
    <row r="49" spans="2:12">
      <c r="B49" s="466"/>
      <c r="C49" s="466"/>
      <c r="D49" s="466"/>
      <c r="E49" s="466"/>
      <c r="F49" s="466"/>
      <c r="G49" s="466"/>
      <c r="H49" s="466"/>
      <c r="I49" s="466"/>
      <c r="J49" s="466"/>
      <c r="K49" s="466"/>
      <c r="L49" s="466"/>
    </row>
    <row r="50" spans="2:12">
      <c r="B50" s="466"/>
      <c r="C50" s="466"/>
      <c r="D50" s="466"/>
      <c r="E50" s="466"/>
      <c r="F50" s="466"/>
      <c r="G50" s="466"/>
      <c r="H50" s="466"/>
      <c r="I50" s="466"/>
      <c r="J50" s="466"/>
      <c r="K50" s="466"/>
      <c r="L50" s="466"/>
    </row>
    <row r="51" spans="2:12">
      <c r="B51" s="466"/>
      <c r="C51" s="466"/>
      <c r="D51" s="466"/>
      <c r="E51" s="466"/>
      <c r="F51" s="466"/>
      <c r="G51" s="466"/>
      <c r="H51" s="466"/>
      <c r="I51" s="466"/>
      <c r="J51" s="466"/>
      <c r="K51" s="466"/>
      <c r="L51" s="466"/>
    </row>
    <row r="52" spans="2:12">
      <c r="B52" s="466"/>
      <c r="C52" s="466"/>
      <c r="D52" s="466"/>
      <c r="E52" s="466"/>
      <c r="F52" s="466"/>
      <c r="G52" s="466"/>
      <c r="H52" s="466"/>
      <c r="I52" s="466"/>
      <c r="J52" s="466"/>
      <c r="K52" s="466"/>
      <c r="L52" s="466"/>
    </row>
    <row r="53" spans="2:12">
      <c r="B53" s="466"/>
      <c r="C53" s="466"/>
      <c r="D53" s="466"/>
      <c r="E53" s="466"/>
      <c r="F53" s="466"/>
      <c r="G53" s="466"/>
      <c r="H53" s="466"/>
      <c r="I53" s="466"/>
      <c r="J53" s="466"/>
      <c r="K53" s="466"/>
      <c r="L53" s="466"/>
    </row>
    <row r="54" spans="2:12">
      <c r="B54" s="466"/>
      <c r="C54" s="466"/>
      <c r="D54" s="466"/>
      <c r="E54" s="466"/>
      <c r="F54" s="466"/>
      <c r="G54" s="466"/>
      <c r="H54" s="466"/>
      <c r="I54" s="466"/>
      <c r="J54" s="466"/>
      <c r="K54" s="466"/>
      <c r="L54" s="466"/>
    </row>
    <row r="55" spans="2:12">
      <c r="B55" s="466"/>
      <c r="C55" s="466"/>
      <c r="D55" s="466"/>
      <c r="E55" s="466"/>
      <c r="F55" s="466"/>
      <c r="G55" s="466"/>
      <c r="H55" s="466"/>
      <c r="I55" s="466"/>
      <c r="J55" s="466"/>
      <c r="K55" s="466"/>
      <c r="L55" s="466"/>
    </row>
    <row r="56" spans="2:12">
      <c r="B56" s="466"/>
      <c r="C56" s="466"/>
      <c r="D56" s="466"/>
      <c r="E56" s="466"/>
      <c r="F56" s="466"/>
      <c r="G56" s="466"/>
      <c r="H56" s="466"/>
      <c r="I56" s="466"/>
      <c r="J56" s="466"/>
      <c r="K56" s="466"/>
      <c r="L56" s="466"/>
    </row>
    <row r="57" spans="2:12">
      <c r="B57" s="466"/>
      <c r="C57" s="466"/>
      <c r="D57" s="466"/>
      <c r="E57" s="466"/>
      <c r="F57" s="466"/>
      <c r="G57" s="466"/>
      <c r="H57" s="466"/>
      <c r="I57" s="466"/>
      <c r="J57" s="466"/>
      <c r="K57" s="466"/>
      <c r="L57" s="466"/>
    </row>
    <row r="58" spans="2:12">
      <c r="B58" s="466"/>
      <c r="C58" s="466"/>
      <c r="D58" s="466"/>
      <c r="E58" s="466"/>
      <c r="F58" s="466"/>
      <c r="G58" s="466"/>
      <c r="H58" s="466"/>
      <c r="I58" s="466"/>
      <c r="J58" s="466"/>
      <c r="K58" s="466"/>
      <c r="L58" s="466"/>
    </row>
    <row r="59" spans="2:12">
      <c r="B59" s="466"/>
      <c r="C59" s="466"/>
      <c r="D59" s="466"/>
      <c r="E59" s="466"/>
      <c r="F59" s="466"/>
      <c r="G59" s="466"/>
      <c r="H59" s="466"/>
      <c r="I59" s="466"/>
      <c r="J59" s="466"/>
      <c r="K59" s="466"/>
      <c r="L59" s="466"/>
    </row>
    <row r="60" spans="2:12">
      <c r="B60" s="466"/>
      <c r="C60" s="466"/>
      <c r="D60" s="466"/>
      <c r="E60" s="466"/>
      <c r="F60" s="466"/>
      <c r="G60" s="466"/>
      <c r="H60" s="466"/>
      <c r="I60" s="466"/>
      <c r="J60" s="466"/>
      <c r="K60" s="466"/>
      <c r="L60" s="466"/>
    </row>
    <row r="61" spans="2:12">
      <c r="B61" s="466"/>
      <c r="C61" s="466"/>
      <c r="D61" s="466"/>
      <c r="E61" s="466"/>
      <c r="F61" s="466"/>
      <c r="G61" s="466"/>
      <c r="H61" s="466"/>
      <c r="I61" s="466"/>
      <c r="J61" s="466"/>
      <c r="K61" s="466"/>
      <c r="L61" s="466"/>
    </row>
    <row r="62" spans="2:12">
      <c r="B62" s="466"/>
      <c r="C62" s="466"/>
      <c r="D62" s="466"/>
      <c r="E62" s="466"/>
      <c r="F62" s="466"/>
      <c r="G62" s="466"/>
      <c r="H62" s="466"/>
      <c r="I62" s="466"/>
      <c r="J62" s="466"/>
      <c r="K62" s="466"/>
      <c r="L62" s="466"/>
    </row>
    <row r="63" spans="2:12">
      <c r="B63" s="466"/>
      <c r="C63" s="466"/>
      <c r="D63" s="466"/>
      <c r="E63" s="466"/>
      <c r="F63" s="466"/>
      <c r="G63" s="466"/>
      <c r="H63" s="466"/>
      <c r="I63" s="466"/>
      <c r="J63" s="466"/>
      <c r="K63" s="466"/>
      <c r="L63" s="466"/>
    </row>
    <row r="64" spans="2:12">
      <c r="B64" s="466"/>
      <c r="C64" s="466"/>
      <c r="D64" s="466"/>
      <c r="E64" s="466"/>
      <c r="F64" s="466"/>
      <c r="G64" s="466"/>
      <c r="H64" s="466"/>
      <c r="I64" s="466"/>
      <c r="J64" s="466"/>
      <c r="K64" s="466"/>
      <c r="L64" s="466"/>
    </row>
    <row r="65" spans="2:12">
      <c r="B65" s="466"/>
      <c r="C65" s="466"/>
      <c r="D65" s="466"/>
      <c r="E65" s="466"/>
      <c r="F65" s="466"/>
      <c r="G65" s="466"/>
      <c r="H65" s="466"/>
      <c r="I65" s="466"/>
      <c r="J65" s="466"/>
      <c r="K65" s="466"/>
      <c r="L65" s="466"/>
    </row>
    <row r="66" spans="2:12">
      <c r="B66" s="466"/>
      <c r="C66" s="466"/>
      <c r="D66" s="466"/>
      <c r="E66" s="466"/>
      <c r="F66" s="466"/>
      <c r="G66" s="466"/>
      <c r="H66" s="466"/>
      <c r="I66" s="466"/>
      <c r="J66" s="466"/>
      <c r="K66" s="466"/>
      <c r="L66" s="466"/>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19"/>
  <sheetViews>
    <sheetView showGridLines="0" topLeftCell="C4" zoomScale="80" zoomScaleNormal="80" workbookViewId="0">
      <selection activeCell="B1" sqref="B1"/>
    </sheetView>
  </sheetViews>
  <sheetFormatPr defaultColWidth="8.85546875" defaultRowHeight="12"/>
  <cols>
    <col min="1" max="1" width="11.85546875" style="315" bestFit="1" customWidth="1"/>
    <col min="2" max="2" width="165.140625" style="315" customWidth="1"/>
    <col min="3" max="11" width="28.140625" style="315" customWidth="1"/>
    <col min="12" max="16384" width="8.85546875" style="315"/>
  </cols>
  <sheetData>
    <row r="1" spans="1:11" s="305" customFormat="1" ht="13.5">
      <c r="A1" s="304" t="s">
        <v>97</v>
      </c>
      <c r="B1" s="236" t="str">
        <f>'1. key ratios'!B1</f>
        <v>სს "ხალიკ ბანკი საქართველო"</v>
      </c>
      <c r="C1" s="412"/>
      <c r="D1" s="412"/>
      <c r="E1" s="412"/>
      <c r="F1" s="412"/>
      <c r="G1" s="412"/>
      <c r="H1" s="412"/>
      <c r="I1" s="412"/>
      <c r="J1" s="412"/>
      <c r="K1" s="412"/>
    </row>
    <row r="2" spans="1:11" s="305" customFormat="1" ht="12.75">
      <c r="A2" s="306" t="s">
        <v>98</v>
      </c>
      <c r="B2" s="308">
        <f>'1. key ratios'!B2</f>
        <v>45747</v>
      </c>
      <c r="C2" s="412"/>
      <c r="D2" s="412"/>
      <c r="E2" s="412"/>
      <c r="F2" s="412"/>
      <c r="G2" s="412"/>
      <c r="H2" s="412"/>
      <c r="I2" s="412"/>
      <c r="J2" s="412"/>
      <c r="K2" s="412"/>
    </row>
    <row r="3" spans="1:11" s="305" customFormat="1" ht="12.75">
      <c r="A3" s="307" t="s">
        <v>567</v>
      </c>
      <c r="B3" s="412"/>
      <c r="C3" s="412"/>
      <c r="D3" s="412"/>
      <c r="E3" s="412"/>
      <c r="F3" s="412"/>
      <c r="G3" s="412"/>
      <c r="H3" s="412"/>
      <c r="I3" s="412"/>
      <c r="J3" s="412"/>
      <c r="K3" s="412"/>
    </row>
    <row r="4" spans="1:11">
      <c r="A4" s="472"/>
      <c r="B4" s="472"/>
      <c r="C4" s="471" t="s">
        <v>471</v>
      </c>
      <c r="D4" s="471" t="s">
        <v>472</v>
      </c>
      <c r="E4" s="471" t="s">
        <v>473</v>
      </c>
      <c r="F4" s="471" t="s">
        <v>474</v>
      </c>
      <c r="G4" s="471" t="s">
        <v>475</v>
      </c>
      <c r="H4" s="471" t="s">
        <v>476</v>
      </c>
      <c r="I4" s="471" t="s">
        <v>477</v>
      </c>
      <c r="J4" s="471" t="s">
        <v>478</v>
      </c>
      <c r="K4" s="471" t="s">
        <v>479</v>
      </c>
    </row>
    <row r="5" spans="1:11" ht="104.1" customHeight="1">
      <c r="A5" s="920" t="s">
        <v>874</v>
      </c>
      <c r="B5" s="921"/>
      <c r="C5" s="470" t="s">
        <v>568</v>
      </c>
      <c r="D5" s="470" t="s">
        <v>561</v>
      </c>
      <c r="E5" s="470" t="s">
        <v>562</v>
      </c>
      <c r="F5" s="470" t="s">
        <v>873</v>
      </c>
      <c r="G5" s="470" t="s">
        <v>569</v>
      </c>
      <c r="H5" s="470" t="s">
        <v>570</v>
      </c>
      <c r="I5" s="470" t="s">
        <v>571</v>
      </c>
      <c r="J5" s="470" t="s">
        <v>572</v>
      </c>
      <c r="K5" s="470" t="s">
        <v>573</v>
      </c>
    </row>
    <row r="6" spans="1:11" ht="12.75">
      <c r="A6" s="401">
        <v>1</v>
      </c>
      <c r="B6" s="401" t="s">
        <v>574</v>
      </c>
      <c r="C6" s="759">
        <v>9706271.1699999999</v>
      </c>
      <c r="D6" s="759">
        <v>148502.85920000001</v>
      </c>
      <c r="E6" s="759">
        <v>0</v>
      </c>
      <c r="F6" s="759">
        <v>0</v>
      </c>
      <c r="G6" s="759">
        <v>747705244.61079955</v>
      </c>
      <c r="H6" s="759">
        <v>0</v>
      </c>
      <c r="I6" s="759">
        <v>56357379.520000003</v>
      </c>
      <c r="J6" s="759">
        <v>3911992.2199999997</v>
      </c>
      <c r="K6" s="759">
        <v>39779045.059999928</v>
      </c>
    </row>
    <row r="7" spans="1:11" ht="12.75">
      <c r="A7" s="401">
        <v>2</v>
      </c>
      <c r="B7" s="402" t="s">
        <v>575</v>
      </c>
      <c r="C7" s="759">
        <v>0</v>
      </c>
      <c r="D7" s="759">
        <v>0</v>
      </c>
      <c r="E7" s="759">
        <v>0</v>
      </c>
      <c r="F7" s="759">
        <v>0</v>
      </c>
      <c r="G7" s="759">
        <v>0</v>
      </c>
      <c r="H7" s="759">
        <v>0</v>
      </c>
      <c r="I7" s="759">
        <v>0</v>
      </c>
      <c r="J7" s="759">
        <v>0</v>
      </c>
      <c r="K7" s="759">
        <v>0</v>
      </c>
    </row>
    <row r="8" spans="1:11" ht="12.75">
      <c r="A8" s="401">
        <v>3</v>
      </c>
      <c r="B8" s="402" t="s">
        <v>539</v>
      </c>
      <c r="C8" s="759">
        <v>115276.47631597881</v>
      </c>
      <c r="D8" s="759">
        <v>0</v>
      </c>
      <c r="E8" s="759">
        <v>0</v>
      </c>
      <c r="F8" s="759">
        <v>0</v>
      </c>
      <c r="G8" s="759">
        <v>19929193.073684018</v>
      </c>
      <c r="H8" s="759">
        <v>0</v>
      </c>
      <c r="I8" s="759">
        <v>0</v>
      </c>
      <c r="J8" s="759">
        <v>0</v>
      </c>
      <c r="K8" s="759">
        <v>54170231.639999986</v>
      </c>
    </row>
    <row r="9" spans="1:11" ht="12.75">
      <c r="A9" s="401">
        <v>4</v>
      </c>
      <c r="B9" s="430" t="s">
        <v>872</v>
      </c>
      <c r="C9" s="788">
        <v>0</v>
      </c>
      <c r="D9" s="788">
        <v>0</v>
      </c>
      <c r="E9" s="788">
        <v>0</v>
      </c>
      <c r="F9" s="788">
        <v>0</v>
      </c>
      <c r="G9" s="788">
        <v>75478566.819999948</v>
      </c>
      <c r="H9" s="788">
        <v>0</v>
      </c>
      <c r="I9" s="788">
        <v>0</v>
      </c>
      <c r="J9" s="788">
        <v>1924297.8399999999</v>
      </c>
      <c r="K9" s="788">
        <v>3958239.7499999995</v>
      </c>
    </row>
    <row r="10" spans="1:11" ht="12.75">
      <c r="A10" s="401">
        <v>5</v>
      </c>
      <c r="B10" s="420" t="s">
        <v>871</v>
      </c>
      <c r="C10" s="788">
        <v>0</v>
      </c>
      <c r="D10" s="788">
        <v>0</v>
      </c>
      <c r="E10" s="788">
        <v>0</v>
      </c>
      <c r="F10" s="788">
        <v>0</v>
      </c>
      <c r="G10" s="788">
        <v>0</v>
      </c>
      <c r="H10" s="788">
        <v>0</v>
      </c>
      <c r="I10" s="788">
        <v>0</v>
      </c>
      <c r="J10" s="788">
        <v>0</v>
      </c>
      <c r="K10" s="788">
        <v>0</v>
      </c>
    </row>
    <row r="11" spans="1:11" ht="12.75">
      <c r="A11" s="401">
        <v>6</v>
      </c>
      <c r="B11" s="420" t="s">
        <v>870</v>
      </c>
      <c r="C11" s="788">
        <v>0</v>
      </c>
      <c r="D11" s="788">
        <v>0</v>
      </c>
      <c r="E11" s="788">
        <v>0</v>
      </c>
      <c r="F11" s="788">
        <v>0</v>
      </c>
      <c r="G11" s="788">
        <v>0</v>
      </c>
      <c r="H11" s="788">
        <v>0</v>
      </c>
      <c r="I11" s="788">
        <v>0</v>
      </c>
      <c r="J11" s="788">
        <v>0</v>
      </c>
      <c r="K11" s="788">
        <v>0</v>
      </c>
    </row>
    <row r="13" spans="1:11" ht="15">
      <c r="B13" s="469"/>
      <c r="C13" s="469"/>
      <c r="D13" s="469"/>
      <c r="E13" s="469"/>
      <c r="F13" s="469"/>
      <c r="G13" s="469"/>
      <c r="H13" s="469"/>
      <c r="I13" s="469"/>
      <c r="J13" s="469"/>
      <c r="K13" s="469"/>
    </row>
    <row r="14" spans="1:11" ht="15">
      <c r="B14" s="469"/>
      <c r="C14" s="469"/>
      <c r="D14" s="469"/>
      <c r="E14" s="469"/>
      <c r="F14" s="469"/>
      <c r="G14" s="469"/>
      <c r="H14" s="469"/>
      <c r="I14" s="469"/>
      <c r="J14" s="469"/>
      <c r="K14" s="469"/>
    </row>
    <row r="15" spans="1:11" ht="15">
      <c r="B15" s="469"/>
      <c r="C15" s="469"/>
      <c r="D15" s="469"/>
      <c r="E15" s="469"/>
      <c r="F15" s="469"/>
      <c r="G15" s="469"/>
      <c r="H15" s="469"/>
      <c r="I15" s="469"/>
      <c r="J15" s="469"/>
      <c r="K15" s="469"/>
    </row>
    <row r="16" spans="1:11" ht="15">
      <c r="B16" s="469"/>
      <c r="C16" s="469"/>
      <c r="D16" s="469"/>
      <c r="E16" s="469"/>
      <c r="F16" s="469"/>
      <c r="G16" s="469"/>
      <c r="H16" s="469"/>
      <c r="I16" s="469"/>
      <c r="J16" s="469"/>
      <c r="K16" s="469"/>
    </row>
    <row r="17" spans="2:11" ht="15">
      <c r="B17" s="469"/>
      <c r="C17" s="469"/>
      <c r="D17" s="469"/>
      <c r="E17" s="469"/>
      <c r="F17" s="469"/>
      <c r="G17" s="469"/>
      <c r="H17" s="469"/>
      <c r="I17" s="469"/>
      <c r="J17" s="469"/>
      <c r="K17" s="469"/>
    </row>
    <row r="18" spans="2:11" ht="15">
      <c r="B18" s="469"/>
      <c r="C18" s="469"/>
      <c r="D18" s="469"/>
      <c r="E18" s="469"/>
      <c r="F18" s="469"/>
      <c r="G18" s="469"/>
      <c r="H18" s="469"/>
      <c r="I18" s="469"/>
      <c r="J18" s="469"/>
      <c r="K18" s="469"/>
    </row>
    <row r="19" spans="2:11" ht="15">
      <c r="B19" s="469"/>
      <c r="C19" s="469"/>
      <c r="D19" s="469"/>
      <c r="E19" s="469"/>
      <c r="F19" s="469"/>
      <c r="G19" s="469"/>
      <c r="H19" s="469"/>
      <c r="I19" s="469"/>
      <c r="J19" s="469"/>
      <c r="K19" s="469"/>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0"/>
  <sheetViews>
    <sheetView showGridLines="0" zoomScale="80" zoomScaleNormal="80" workbookViewId="0">
      <selection activeCell="B1" sqref="B1"/>
    </sheetView>
  </sheetViews>
  <sheetFormatPr defaultColWidth="8.85546875" defaultRowHeight="15"/>
  <cols>
    <col min="1" max="1" width="10" style="473" bestFit="1" customWidth="1"/>
    <col min="2" max="2" width="71.85546875" style="473" customWidth="1"/>
    <col min="3" max="4" width="15.5703125" style="473" bestFit="1" customWidth="1"/>
    <col min="5" max="5" width="15.28515625" style="473" bestFit="1" customWidth="1"/>
    <col min="6" max="6" width="20.140625" style="473" bestFit="1" customWidth="1"/>
    <col min="7" max="7" width="37.7109375" style="473" bestFit="1" customWidth="1"/>
    <col min="8" max="8" width="15.85546875" style="473" bestFit="1" customWidth="1"/>
    <col min="9" max="9" width="15.5703125" style="473" bestFit="1" customWidth="1"/>
    <col min="10" max="10" width="15.28515625" style="473" bestFit="1" customWidth="1"/>
    <col min="11" max="11" width="20.140625" style="473" bestFit="1" customWidth="1"/>
    <col min="12" max="12" width="37.7109375" style="473" bestFit="1" customWidth="1"/>
    <col min="13" max="13" width="13.140625" style="473" bestFit="1" customWidth="1"/>
    <col min="14" max="15" width="15.28515625" style="473" bestFit="1" customWidth="1"/>
    <col min="16" max="16" width="20.140625" style="473" bestFit="1" customWidth="1"/>
    <col min="17" max="17" width="37.7109375" style="473" bestFit="1" customWidth="1"/>
    <col min="18" max="18" width="18.140625" style="473" bestFit="1" customWidth="1"/>
    <col min="19" max="19" width="48.140625" style="473" bestFit="1" customWidth="1"/>
    <col min="20" max="20" width="46" style="473" bestFit="1" customWidth="1"/>
    <col min="21" max="21" width="48.140625" style="473" bestFit="1" customWidth="1"/>
    <col min="22" max="22" width="44.5703125" style="473" bestFit="1" customWidth="1"/>
    <col min="23" max="16384" width="8.85546875" style="473"/>
  </cols>
  <sheetData>
    <row r="1" spans="1:22">
      <c r="A1" s="304" t="s">
        <v>97</v>
      </c>
      <c r="B1" s="236" t="str">
        <f>'1. key ratios'!B1</f>
        <v>სს "ხალიკ ბანკი საქართველო"</v>
      </c>
    </row>
    <row r="2" spans="1:22">
      <c r="A2" s="306" t="s">
        <v>98</v>
      </c>
      <c r="B2" s="308">
        <f>'1. key ratios'!B2</f>
        <v>45747</v>
      </c>
    </row>
    <row r="3" spans="1:22">
      <c r="A3" s="307" t="s">
        <v>657</v>
      </c>
      <c r="B3" s="412"/>
    </row>
    <row r="4" spans="1:22">
      <c r="A4" s="307"/>
      <c r="B4" s="412"/>
    </row>
    <row r="5" spans="1:22" ht="24" customHeight="1">
      <c r="A5" s="922" t="s">
        <v>684</v>
      </c>
      <c r="B5" s="922"/>
      <c r="C5" s="924" t="s">
        <v>876</v>
      </c>
      <c r="D5" s="924"/>
      <c r="E5" s="924"/>
      <c r="F5" s="924"/>
      <c r="G5" s="924"/>
      <c r="H5" s="924" t="s">
        <v>565</v>
      </c>
      <c r="I5" s="924"/>
      <c r="J5" s="924"/>
      <c r="K5" s="924"/>
      <c r="L5" s="924"/>
      <c r="M5" s="924" t="s">
        <v>875</v>
      </c>
      <c r="N5" s="924"/>
      <c r="O5" s="924"/>
      <c r="P5" s="924"/>
      <c r="Q5" s="924"/>
      <c r="R5" s="923" t="s">
        <v>683</v>
      </c>
      <c r="S5" s="923" t="s">
        <v>687</v>
      </c>
      <c r="T5" s="923" t="s">
        <v>686</v>
      </c>
      <c r="U5" s="923" t="s">
        <v>915</v>
      </c>
      <c r="V5" s="923" t="s">
        <v>916</v>
      </c>
    </row>
    <row r="6" spans="1:22" ht="36" customHeight="1">
      <c r="A6" s="922"/>
      <c r="B6" s="922"/>
      <c r="C6" s="483"/>
      <c r="D6" s="410" t="s">
        <v>860</v>
      </c>
      <c r="E6" s="410" t="s">
        <v>859</v>
      </c>
      <c r="F6" s="410" t="s">
        <v>858</v>
      </c>
      <c r="G6" s="410" t="s">
        <v>857</v>
      </c>
      <c r="H6" s="483"/>
      <c r="I6" s="410" t="s">
        <v>860</v>
      </c>
      <c r="J6" s="410" t="s">
        <v>859</v>
      </c>
      <c r="K6" s="410" t="s">
        <v>858</v>
      </c>
      <c r="L6" s="410" t="s">
        <v>857</v>
      </c>
      <c r="M6" s="483"/>
      <c r="N6" s="410" t="s">
        <v>860</v>
      </c>
      <c r="O6" s="410" t="s">
        <v>859</v>
      </c>
      <c r="P6" s="410" t="s">
        <v>858</v>
      </c>
      <c r="Q6" s="410" t="s">
        <v>857</v>
      </c>
      <c r="R6" s="923"/>
      <c r="S6" s="923"/>
      <c r="T6" s="923"/>
      <c r="U6" s="923"/>
      <c r="V6" s="923"/>
    </row>
    <row r="7" spans="1:22">
      <c r="A7" s="481">
        <v>1</v>
      </c>
      <c r="B7" s="482" t="s">
        <v>658</v>
      </c>
      <c r="C7" s="788">
        <v>95856.88</v>
      </c>
      <c r="D7" s="788">
        <v>0</v>
      </c>
      <c r="E7" s="788">
        <v>95856.88</v>
      </c>
      <c r="F7" s="788">
        <v>0</v>
      </c>
      <c r="G7" s="788">
        <v>0</v>
      </c>
      <c r="H7" s="788">
        <v>96249.98</v>
      </c>
      <c r="I7" s="788">
        <v>0</v>
      </c>
      <c r="J7" s="788">
        <v>96249.98</v>
      </c>
      <c r="K7" s="788">
        <v>0</v>
      </c>
      <c r="L7" s="788">
        <v>0</v>
      </c>
      <c r="M7" s="788">
        <v>0</v>
      </c>
      <c r="N7" s="788">
        <v>0</v>
      </c>
      <c r="O7" s="788">
        <v>0</v>
      </c>
      <c r="P7" s="788">
        <v>0</v>
      </c>
      <c r="Q7" s="788">
        <v>0</v>
      </c>
      <c r="R7" s="788">
        <v>1</v>
      </c>
      <c r="S7" s="790">
        <v>0</v>
      </c>
      <c r="T7" s="790">
        <v>0</v>
      </c>
      <c r="U7" s="790">
        <v>0.14000000000000001</v>
      </c>
      <c r="V7" s="788">
        <v>64.0039447351093</v>
      </c>
    </row>
    <row r="8" spans="1:22">
      <c r="A8" s="481">
        <v>2</v>
      </c>
      <c r="B8" s="480" t="s">
        <v>659</v>
      </c>
      <c r="C8" s="788">
        <v>81568806.779999986</v>
      </c>
      <c r="D8" s="788">
        <v>69649651.349999994</v>
      </c>
      <c r="E8" s="788">
        <v>2209500.77</v>
      </c>
      <c r="F8" s="788">
        <v>9680912.8599999994</v>
      </c>
      <c r="G8" s="788">
        <v>28741.800000000003</v>
      </c>
      <c r="H8" s="788">
        <v>82177869.060000002</v>
      </c>
      <c r="I8" s="788">
        <v>69854735.040000007</v>
      </c>
      <c r="J8" s="788">
        <v>2240024.52</v>
      </c>
      <c r="K8" s="788">
        <v>10051565.59</v>
      </c>
      <c r="L8" s="788">
        <v>31543.910000000003</v>
      </c>
      <c r="M8" s="788">
        <v>4160227.3</v>
      </c>
      <c r="N8" s="788">
        <v>669386.27</v>
      </c>
      <c r="O8" s="788">
        <v>296555.08</v>
      </c>
      <c r="P8" s="788">
        <v>3191028.19</v>
      </c>
      <c r="Q8" s="788">
        <v>3257.76</v>
      </c>
      <c r="R8" s="788">
        <v>2610</v>
      </c>
      <c r="S8" s="790">
        <v>0.12763924902435267</v>
      </c>
      <c r="T8" s="790">
        <v>0.13917573497627833</v>
      </c>
      <c r="U8" s="790">
        <v>0.11645381618514801</v>
      </c>
      <c r="V8" s="788">
        <v>84.047735196501094</v>
      </c>
    </row>
    <row r="9" spans="1:22">
      <c r="A9" s="481">
        <v>3</v>
      </c>
      <c r="B9" s="480" t="s">
        <v>660</v>
      </c>
      <c r="C9" s="788">
        <v>0</v>
      </c>
      <c r="D9" s="788">
        <v>0</v>
      </c>
      <c r="E9" s="788">
        <v>0</v>
      </c>
      <c r="F9" s="788">
        <v>0</v>
      </c>
      <c r="G9" s="788">
        <v>0</v>
      </c>
      <c r="H9" s="788">
        <v>0</v>
      </c>
      <c r="I9" s="788">
        <v>0</v>
      </c>
      <c r="J9" s="788">
        <v>0</v>
      </c>
      <c r="K9" s="788">
        <v>0</v>
      </c>
      <c r="L9" s="788">
        <v>0</v>
      </c>
      <c r="M9" s="788">
        <v>0</v>
      </c>
      <c r="N9" s="788">
        <v>0</v>
      </c>
      <c r="O9" s="788">
        <v>0</v>
      </c>
      <c r="P9" s="788">
        <v>0</v>
      </c>
      <c r="Q9" s="788">
        <v>0</v>
      </c>
      <c r="R9" s="788">
        <v>0</v>
      </c>
      <c r="S9" s="790">
        <v>0</v>
      </c>
      <c r="T9" s="790">
        <v>0</v>
      </c>
      <c r="U9" s="790">
        <v>0</v>
      </c>
      <c r="V9" s="788">
        <v>0</v>
      </c>
    </row>
    <row r="10" spans="1:22">
      <c r="A10" s="481">
        <v>4</v>
      </c>
      <c r="B10" s="480" t="s">
        <v>661</v>
      </c>
      <c r="C10" s="788">
        <v>0</v>
      </c>
      <c r="D10" s="788">
        <v>0</v>
      </c>
      <c r="E10" s="788">
        <v>0</v>
      </c>
      <c r="F10" s="788">
        <v>0</v>
      </c>
      <c r="G10" s="788">
        <v>0</v>
      </c>
      <c r="H10" s="788">
        <v>0</v>
      </c>
      <c r="I10" s="788">
        <v>0</v>
      </c>
      <c r="J10" s="788">
        <v>0</v>
      </c>
      <c r="K10" s="788">
        <v>0</v>
      </c>
      <c r="L10" s="788">
        <v>0</v>
      </c>
      <c r="M10" s="788">
        <v>0</v>
      </c>
      <c r="N10" s="788">
        <v>0</v>
      </c>
      <c r="O10" s="788">
        <v>0</v>
      </c>
      <c r="P10" s="788">
        <v>0</v>
      </c>
      <c r="Q10" s="788">
        <v>0</v>
      </c>
      <c r="R10" s="788">
        <v>0</v>
      </c>
      <c r="S10" s="790">
        <v>0</v>
      </c>
      <c r="T10" s="790">
        <v>0</v>
      </c>
      <c r="U10" s="790">
        <v>0</v>
      </c>
      <c r="V10" s="788">
        <v>0</v>
      </c>
    </row>
    <row r="11" spans="1:22">
      <c r="A11" s="481">
        <v>5</v>
      </c>
      <c r="B11" s="480" t="s">
        <v>662</v>
      </c>
      <c r="C11" s="788">
        <v>412828.65</v>
      </c>
      <c r="D11" s="788">
        <v>366920.03</v>
      </c>
      <c r="E11" s="788">
        <v>2157.11</v>
      </c>
      <c r="F11" s="788">
        <v>43751.51</v>
      </c>
      <c r="G11" s="788">
        <v>0</v>
      </c>
      <c r="H11" s="788">
        <v>443400.18</v>
      </c>
      <c r="I11" s="788">
        <v>392657.1</v>
      </c>
      <c r="J11" s="788">
        <v>2186.2800000000002</v>
      </c>
      <c r="K11" s="788">
        <v>48556.800000000003</v>
      </c>
      <c r="L11" s="788">
        <v>0</v>
      </c>
      <c r="M11" s="788">
        <v>66766.179999999993</v>
      </c>
      <c r="N11" s="788">
        <v>16716.41</v>
      </c>
      <c r="O11" s="788">
        <v>1481.3</v>
      </c>
      <c r="P11" s="788">
        <v>48568.47</v>
      </c>
      <c r="Q11" s="788">
        <v>0</v>
      </c>
      <c r="R11" s="788">
        <v>428</v>
      </c>
      <c r="S11" s="790">
        <v>0.167909941617058</v>
      </c>
      <c r="T11" s="790">
        <v>0.16794890456909836</v>
      </c>
      <c r="U11" s="790">
        <v>0.15563025313286699</v>
      </c>
      <c r="V11" s="788">
        <v>6.1425117418570601</v>
      </c>
    </row>
    <row r="12" spans="1:22">
      <c r="A12" s="481">
        <v>6</v>
      </c>
      <c r="B12" s="480" t="s">
        <v>663</v>
      </c>
      <c r="C12" s="788">
        <v>887778</v>
      </c>
      <c r="D12" s="788">
        <v>766602.32</v>
      </c>
      <c r="E12" s="788">
        <v>29614.89</v>
      </c>
      <c r="F12" s="788">
        <v>91560.79</v>
      </c>
      <c r="G12" s="788">
        <v>0</v>
      </c>
      <c r="H12" s="788">
        <v>887778</v>
      </c>
      <c r="I12" s="788">
        <v>766602.32</v>
      </c>
      <c r="J12" s="788">
        <v>29614.89</v>
      </c>
      <c r="K12" s="788">
        <v>91560.79</v>
      </c>
      <c r="L12" s="788">
        <v>0</v>
      </c>
      <c r="M12" s="788">
        <v>155122.58000000002</v>
      </c>
      <c r="N12" s="788">
        <v>43430.79</v>
      </c>
      <c r="O12" s="788">
        <v>20590.099999999999</v>
      </c>
      <c r="P12" s="788">
        <v>91101.69</v>
      </c>
      <c r="Q12" s="788">
        <v>0</v>
      </c>
      <c r="R12" s="788">
        <v>620</v>
      </c>
      <c r="S12" s="790">
        <v>0.23484154610651831</v>
      </c>
      <c r="T12" s="790">
        <v>0.26689856272590901</v>
      </c>
      <c r="U12" s="790">
        <v>0.21983438765096699</v>
      </c>
      <c r="V12" s="788">
        <v>188.764799578273</v>
      </c>
    </row>
    <row r="13" spans="1:22">
      <c r="A13" s="481">
        <v>7</v>
      </c>
      <c r="B13" s="480" t="s">
        <v>664</v>
      </c>
      <c r="C13" s="788">
        <v>128025383.41</v>
      </c>
      <c r="D13" s="788">
        <v>109109508.03</v>
      </c>
      <c r="E13" s="788">
        <v>6399586.8800000008</v>
      </c>
      <c r="F13" s="788">
        <v>12229070.380000001</v>
      </c>
      <c r="G13" s="788">
        <v>287218.12</v>
      </c>
      <c r="H13" s="788">
        <v>129127311.25999998</v>
      </c>
      <c r="I13" s="788">
        <v>109554617.91999999</v>
      </c>
      <c r="J13" s="788">
        <v>6513930.2400000002</v>
      </c>
      <c r="K13" s="788">
        <v>12756760.739999998</v>
      </c>
      <c r="L13" s="788">
        <v>302002.36</v>
      </c>
      <c r="M13" s="788">
        <v>2408047.4400000004</v>
      </c>
      <c r="N13" s="788">
        <v>646074.57000000007</v>
      </c>
      <c r="O13" s="788">
        <v>357759.50999999995</v>
      </c>
      <c r="P13" s="788">
        <v>1367878.11</v>
      </c>
      <c r="Q13" s="788">
        <v>36335.25</v>
      </c>
      <c r="R13" s="788">
        <v>947</v>
      </c>
      <c r="S13" s="790">
        <v>0.11135161947934767</v>
      </c>
      <c r="T13" s="790">
        <v>0.11821824108842599</v>
      </c>
      <c r="U13" s="790">
        <v>9.9918564534451609E-2</v>
      </c>
      <c r="V13" s="788">
        <v>136.827614347701</v>
      </c>
    </row>
    <row r="14" spans="1:22">
      <c r="A14" s="475">
        <v>7.1</v>
      </c>
      <c r="B14" s="474" t="s">
        <v>665</v>
      </c>
      <c r="C14" s="788">
        <v>101599172.78999999</v>
      </c>
      <c r="D14" s="788">
        <v>85127664.799999997</v>
      </c>
      <c r="E14" s="788">
        <v>5546364.8300000001</v>
      </c>
      <c r="F14" s="788">
        <v>10637925.039999999</v>
      </c>
      <c r="G14" s="788">
        <v>287218.12</v>
      </c>
      <c r="H14" s="788">
        <v>102372260.93000001</v>
      </c>
      <c r="I14" s="788">
        <v>85419256.679999992</v>
      </c>
      <c r="J14" s="788">
        <v>5640620.1199999992</v>
      </c>
      <c r="K14" s="788">
        <v>11025166.010000002</v>
      </c>
      <c r="L14" s="788">
        <v>287218.12</v>
      </c>
      <c r="M14" s="788">
        <v>1776992.4399999997</v>
      </c>
      <c r="N14" s="788">
        <v>533508.03</v>
      </c>
      <c r="O14" s="788">
        <v>285269.91000000003</v>
      </c>
      <c r="P14" s="788">
        <v>924065.83999999985</v>
      </c>
      <c r="Q14" s="788">
        <v>34148.660000000003</v>
      </c>
      <c r="R14" s="788">
        <v>691</v>
      </c>
      <c r="S14" s="790">
        <v>0.11286653047027767</v>
      </c>
      <c r="T14" s="790">
        <v>0.11995826301249934</v>
      </c>
      <c r="U14" s="790">
        <v>0.10036883227363899</v>
      </c>
      <c r="V14" s="788">
        <v>136.08413333431</v>
      </c>
    </row>
    <row r="15" spans="1:22" ht="25.5">
      <c r="A15" s="475">
        <v>7.2</v>
      </c>
      <c r="B15" s="474" t="s">
        <v>666</v>
      </c>
      <c r="C15" s="788">
        <v>10726548.68</v>
      </c>
      <c r="D15" s="788">
        <v>10308017.620000001</v>
      </c>
      <c r="E15" s="788">
        <v>200791.52000000002</v>
      </c>
      <c r="F15" s="788">
        <v>217739.54</v>
      </c>
      <c r="G15" s="788">
        <v>0</v>
      </c>
      <c r="H15" s="788">
        <v>10776213.579999998</v>
      </c>
      <c r="I15" s="788">
        <v>10343414.629999999</v>
      </c>
      <c r="J15" s="788">
        <v>206218.28</v>
      </c>
      <c r="K15" s="788">
        <v>226580.67</v>
      </c>
      <c r="L15" s="788">
        <v>0</v>
      </c>
      <c r="M15" s="788">
        <v>88477.19</v>
      </c>
      <c r="N15" s="788">
        <v>43537.210000000006</v>
      </c>
      <c r="O15" s="788">
        <v>14298.9</v>
      </c>
      <c r="P15" s="788">
        <v>30641.08</v>
      </c>
      <c r="Q15" s="788">
        <v>0</v>
      </c>
      <c r="R15" s="788">
        <v>78</v>
      </c>
      <c r="S15" s="790">
        <v>0.10710674128696891</v>
      </c>
      <c r="T15" s="790">
        <v>0.11336698523795634</v>
      </c>
      <c r="U15" s="790">
        <v>0.100530303443325</v>
      </c>
      <c r="V15" s="788">
        <v>148.83379623836299</v>
      </c>
    </row>
    <row r="16" spans="1:22">
      <c r="A16" s="475">
        <v>7.3</v>
      </c>
      <c r="B16" s="474" t="s">
        <v>667</v>
      </c>
      <c r="C16" s="788">
        <v>15699661.939999998</v>
      </c>
      <c r="D16" s="788">
        <v>13673825.609999999</v>
      </c>
      <c r="E16" s="788">
        <v>652430.53</v>
      </c>
      <c r="F16" s="788">
        <v>1373405.7999999998</v>
      </c>
      <c r="G16" s="788">
        <v>0</v>
      </c>
      <c r="H16" s="788">
        <v>15978836.75</v>
      </c>
      <c r="I16" s="788">
        <v>13791946.609999999</v>
      </c>
      <c r="J16" s="788">
        <v>667091.84</v>
      </c>
      <c r="K16" s="788">
        <v>1505014.06</v>
      </c>
      <c r="L16" s="788">
        <v>14784.24</v>
      </c>
      <c r="M16" s="788">
        <v>542577.80999999994</v>
      </c>
      <c r="N16" s="788">
        <v>69029.33</v>
      </c>
      <c r="O16" s="788">
        <v>58190.7</v>
      </c>
      <c r="P16" s="788">
        <v>413171.19</v>
      </c>
      <c r="Q16" s="788">
        <v>2186.59</v>
      </c>
      <c r="R16" s="788">
        <v>178</v>
      </c>
      <c r="S16" s="790">
        <v>0.11714262390393033</v>
      </c>
      <c r="T16" s="790">
        <v>0.12454754370167735</v>
      </c>
      <c r="U16" s="790">
        <v>9.6586729924198589E-2</v>
      </c>
      <c r="V16" s="788">
        <v>133.435959242699</v>
      </c>
    </row>
    <row r="17" spans="1:22">
      <c r="A17" s="481">
        <v>8</v>
      </c>
      <c r="B17" s="480" t="s">
        <v>668</v>
      </c>
      <c r="C17" s="788">
        <v>0</v>
      </c>
      <c r="D17" s="788">
        <v>0</v>
      </c>
      <c r="E17" s="788">
        <v>0</v>
      </c>
      <c r="F17" s="788">
        <v>0</v>
      </c>
      <c r="G17" s="788">
        <v>0</v>
      </c>
      <c r="H17" s="788">
        <v>0</v>
      </c>
      <c r="I17" s="788">
        <v>0</v>
      </c>
      <c r="J17" s="788">
        <v>0</v>
      </c>
      <c r="K17" s="788">
        <v>0</v>
      </c>
      <c r="L17" s="788">
        <v>0</v>
      </c>
      <c r="M17" s="788">
        <v>0</v>
      </c>
      <c r="N17" s="788">
        <v>0</v>
      </c>
      <c r="O17" s="788">
        <v>0</v>
      </c>
      <c r="P17" s="788">
        <v>0</v>
      </c>
      <c r="Q17" s="788">
        <v>0</v>
      </c>
      <c r="R17" s="788">
        <v>0</v>
      </c>
      <c r="S17" s="790">
        <v>0</v>
      </c>
      <c r="T17" s="790">
        <v>0</v>
      </c>
      <c r="U17" s="790">
        <v>0</v>
      </c>
      <c r="V17" s="788">
        <v>0</v>
      </c>
    </row>
    <row r="18" spans="1:22">
      <c r="A18" s="479">
        <v>9</v>
      </c>
      <c r="B18" s="478" t="s">
        <v>669</v>
      </c>
      <c r="C18" s="789">
        <v>0</v>
      </c>
      <c r="D18" s="789">
        <v>0</v>
      </c>
      <c r="E18" s="789">
        <v>0</v>
      </c>
      <c r="F18" s="789">
        <v>0</v>
      </c>
      <c r="G18" s="789">
        <v>0</v>
      </c>
      <c r="H18" s="789">
        <v>0</v>
      </c>
      <c r="I18" s="789">
        <v>0</v>
      </c>
      <c r="J18" s="789">
        <v>0</v>
      </c>
      <c r="K18" s="789">
        <v>0</v>
      </c>
      <c r="L18" s="789">
        <v>0</v>
      </c>
      <c r="M18" s="789">
        <v>0</v>
      </c>
      <c r="N18" s="789">
        <v>0</v>
      </c>
      <c r="O18" s="789">
        <v>0</v>
      </c>
      <c r="P18" s="789">
        <v>0</v>
      </c>
      <c r="Q18" s="789">
        <v>0</v>
      </c>
      <c r="R18" s="789">
        <v>0</v>
      </c>
      <c r="S18" s="791">
        <v>0</v>
      </c>
      <c r="T18" s="791">
        <v>0</v>
      </c>
      <c r="U18" s="791">
        <v>0</v>
      </c>
      <c r="V18" s="789">
        <v>0</v>
      </c>
    </row>
    <row r="19" spans="1:22">
      <c r="A19" s="477">
        <v>10</v>
      </c>
      <c r="B19" s="476" t="s">
        <v>685</v>
      </c>
      <c r="C19" s="788">
        <v>210990653.71999997</v>
      </c>
      <c r="D19" s="788">
        <v>179892681.72999999</v>
      </c>
      <c r="E19" s="788">
        <v>8736716.5300000012</v>
      </c>
      <c r="F19" s="788">
        <v>22045295.539999999</v>
      </c>
      <c r="G19" s="788">
        <v>315959.92</v>
      </c>
      <c r="H19" s="788">
        <v>212732608.47999999</v>
      </c>
      <c r="I19" s="788">
        <v>180568612.38</v>
      </c>
      <c r="J19" s="788">
        <v>8882005.9100000001</v>
      </c>
      <c r="K19" s="788">
        <v>22948443.919999998</v>
      </c>
      <c r="L19" s="788">
        <v>333546.27</v>
      </c>
      <c r="M19" s="788">
        <v>6790163.5</v>
      </c>
      <c r="N19" s="788">
        <v>1375608.04</v>
      </c>
      <c r="O19" s="788">
        <v>676385.99</v>
      </c>
      <c r="P19" s="788">
        <v>4698576.46</v>
      </c>
      <c r="Q19" s="788">
        <v>39593.01</v>
      </c>
      <c r="R19" s="788">
        <v>4606</v>
      </c>
      <c r="S19" s="790">
        <v>0.12578479891105235</v>
      </c>
      <c r="T19" s="790">
        <v>0.13544960496135433</v>
      </c>
      <c r="U19" s="790">
        <v>0.10694286069630399</v>
      </c>
      <c r="V19" s="788">
        <v>116.352706089905</v>
      </c>
    </row>
    <row r="20" spans="1:22" ht="25.5">
      <c r="A20" s="475">
        <v>10.1</v>
      </c>
      <c r="B20" s="474" t="s">
        <v>688</v>
      </c>
      <c r="C20" s="788">
        <v>0</v>
      </c>
      <c r="D20" s="788">
        <v>0</v>
      </c>
      <c r="E20" s="788">
        <v>0</v>
      </c>
      <c r="F20" s="788">
        <v>0</v>
      </c>
      <c r="G20" s="788">
        <v>0</v>
      </c>
      <c r="H20" s="788">
        <v>0</v>
      </c>
      <c r="I20" s="788">
        <v>0</v>
      </c>
      <c r="J20" s="788">
        <v>0</v>
      </c>
      <c r="K20" s="788">
        <v>0</v>
      </c>
      <c r="L20" s="788">
        <v>0</v>
      </c>
      <c r="M20" s="788">
        <v>0</v>
      </c>
      <c r="N20" s="788">
        <v>0</v>
      </c>
      <c r="O20" s="788">
        <v>0</v>
      </c>
      <c r="P20" s="788">
        <v>0</v>
      </c>
      <c r="Q20" s="788">
        <v>0</v>
      </c>
      <c r="R20" s="788">
        <v>0</v>
      </c>
      <c r="S20" s="790">
        <v>0</v>
      </c>
      <c r="T20" s="790">
        <v>0</v>
      </c>
      <c r="U20" s="790">
        <v>0</v>
      </c>
      <c r="V20" s="788">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7"/>
  <sheetViews>
    <sheetView topLeftCell="B60" zoomScale="110" zoomScaleNormal="110" workbookViewId="0">
      <selection sqref="A1:XFD1048576"/>
    </sheetView>
  </sheetViews>
  <sheetFormatPr defaultColWidth="43.5703125" defaultRowHeight="11.25"/>
  <cols>
    <col min="1" max="1" width="8" style="136" customWidth="1"/>
    <col min="2" max="2" width="66.140625" style="137" customWidth="1"/>
    <col min="3" max="3" width="131.42578125" style="138" customWidth="1"/>
    <col min="4" max="5" width="10.140625" style="129" customWidth="1"/>
    <col min="6" max="6" width="67.5703125" style="129" customWidth="1"/>
    <col min="7" max="16384" width="43.5703125" style="129"/>
  </cols>
  <sheetData>
    <row r="1" spans="1:3" ht="12.75" thickTop="1" thickBot="1">
      <c r="A1" s="925" t="s">
        <v>176</v>
      </c>
      <c r="B1" s="926"/>
      <c r="C1" s="927"/>
    </row>
    <row r="2" spans="1:3" ht="26.25" customHeight="1">
      <c r="A2" s="316"/>
      <c r="B2" s="928" t="s">
        <v>177</v>
      </c>
      <c r="C2" s="928"/>
    </row>
    <row r="3" spans="1:3" s="134" customFormat="1" ht="11.25" customHeight="1">
      <c r="A3" s="133"/>
      <c r="B3" s="928" t="s">
        <v>251</v>
      </c>
      <c r="C3" s="928"/>
    </row>
    <row r="4" spans="1:3" ht="12" customHeight="1" thickBot="1">
      <c r="A4" s="929" t="s">
        <v>255</v>
      </c>
      <c r="B4" s="930"/>
      <c r="C4" s="931"/>
    </row>
    <row r="5" spans="1:3" ht="12" thickTop="1">
      <c r="A5" s="130"/>
      <c r="B5" s="932" t="s">
        <v>178</v>
      </c>
      <c r="C5" s="933"/>
    </row>
    <row r="6" spans="1:3">
      <c r="A6" s="316"/>
      <c r="B6" s="934" t="s">
        <v>252</v>
      </c>
      <c r="C6" s="935"/>
    </row>
    <row r="7" spans="1:3">
      <c r="A7" s="316"/>
      <c r="B7" s="934" t="s">
        <v>179</v>
      </c>
      <c r="C7" s="935"/>
    </row>
    <row r="8" spans="1:3">
      <c r="A8" s="316"/>
      <c r="B8" s="934" t="s">
        <v>253</v>
      </c>
      <c r="C8" s="935"/>
    </row>
    <row r="9" spans="1:3">
      <c r="A9" s="316"/>
      <c r="B9" s="940" t="s">
        <v>254</v>
      </c>
      <c r="C9" s="941"/>
    </row>
    <row r="10" spans="1:3">
      <c r="A10" s="316"/>
      <c r="B10" s="938" t="s">
        <v>180</v>
      </c>
      <c r="C10" s="939" t="s">
        <v>180</v>
      </c>
    </row>
    <row r="11" spans="1:3">
      <c r="A11" s="316"/>
      <c r="B11" s="938" t="s">
        <v>181</v>
      </c>
      <c r="C11" s="939" t="s">
        <v>181</v>
      </c>
    </row>
    <row r="12" spans="1:3">
      <c r="A12" s="316"/>
      <c r="B12" s="938" t="s">
        <v>182</v>
      </c>
      <c r="C12" s="939" t="s">
        <v>182</v>
      </c>
    </row>
    <row r="13" spans="1:3">
      <c r="A13" s="316"/>
      <c r="B13" s="938" t="s">
        <v>183</v>
      </c>
      <c r="C13" s="939" t="s">
        <v>183</v>
      </c>
    </row>
    <row r="14" spans="1:3">
      <c r="A14" s="316"/>
      <c r="B14" s="938" t="s">
        <v>184</v>
      </c>
      <c r="C14" s="939" t="s">
        <v>184</v>
      </c>
    </row>
    <row r="15" spans="1:3" ht="21.75" customHeight="1">
      <c r="A15" s="316"/>
      <c r="B15" s="938" t="s">
        <v>185</v>
      </c>
      <c r="C15" s="939" t="s">
        <v>185</v>
      </c>
    </row>
    <row r="16" spans="1:3">
      <c r="A16" s="316"/>
      <c r="B16" s="938" t="s">
        <v>186</v>
      </c>
      <c r="C16" s="939" t="s">
        <v>187</v>
      </c>
    </row>
    <row r="17" spans="1:6">
      <c r="A17" s="316"/>
      <c r="B17" s="938" t="s">
        <v>188</v>
      </c>
      <c r="C17" s="939" t="s">
        <v>189</v>
      </c>
    </row>
    <row r="18" spans="1:6">
      <c r="A18" s="316"/>
      <c r="B18" s="938" t="s">
        <v>190</v>
      </c>
      <c r="C18" s="939" t="s">
        <v>191</v>
      </c>
    </row>
    <row r="19" spans="1:6">
      <c r="A19" s="569"/>
      <c r="B19" s="936" t="s">
        <v>192</v>
      </c>
      <c r="C19" s="937" t="s">
        <v>192</v>
      </c>
    </row>
    <row r="20" spans="1:6">
      <c r="A20" s="569"/>
      <c r="B20" s="936" t="s">
        <v>918</v>
      </c>
      <c r="C20" s="937" t="s">
        <v>193</v>
      </c>
    </row>
    <row r="21" spans="1:6">
      <c r="A21" s="316"/>
      <c r="B21" s="936" t="s">
        <v>961</v>
      </c>
      <c r="C21" s="937" t="s">
        <v>194</v>
      </c>
    </row>
    <row r="22" spans="1:6" ht="23.25" customHeight="1">
      <c r="A22" s="316"/>
      <c r="B22" s="938" t="s">
        <v>195</v>
      </c>
      <c r="C22" s="939" t="s">
        <v>196</v>
      </c>
      <c r="F22" s="532"/>
    </row>
    <row r="23" spans="1:6">
      <c r="A23" s="316"/>
      <c r="B23" s="938" t="s">
        <v>197</v>
      </c>
      <c r="C23" s="939" t="s">
        <v>197</v>
      </c>
    </row>
    <row r="24" spans="1:6">
      <c r="A24" s="316"/>
      <c r="B24" s="938" t="s">
        <v>198</v>
      </c>
      <c r="C24" s="939" t="s">
        <v>199</v>
      </c>
    </row>
    <row r="25" spans="1:6" ht="12" thickBot="1">
      <c r="A25" s="131"/>
      <c r="B25" s="947" t="s">
        <v>200</v>
      </c>
      <c r="C25" s="948"/>
    </row>
    <row r="26" spans="1:6" ht="12.75" thickTop="1" thickBot="1">
      <c r="A26" s="929" t="s">
        <v>812</v>
      </c>
      <c r="B26" s="930"/>
      <c r="C26" s="931"/>
    </row>
    <row r="27" spans="1:6" ht="12.75" thickTop="1" thickBot="1">
      <c r="A27" s="132"/>
      <c r="B27" s="949" t="s">
        <v>813</v>
      </c>
      <c r="C27" s="950"/>
    </row>
    <row r="28" spans="1:6" ht="12.75" thickTop="1" thickBot="1">
      <c r="A28" s="929" t="s">
        <v>256</v>
      </c>
      <c r="B28" s="930"/>
      <c r="C28" s="931"/>
    </row>
    <row r="29" spans="1:6" ht="12" thickTop="1">
      <c r="A29" s="130"/>
      <c r="B29" s="951" t="s">
        <v>816</v>
      </c>
      <c r="C29" s="952" t="s">
        <v>201</v>
      </c>
    </row>
    <row r="30" spans="1:6">
      <c r="A30" s="316"/>
      <c r="B30" s="942" t="s">
        <v>205</v>
      </c>
      <c r="C30" s="943" t="s">
        <v>202</v>
      </c>
    </row>
    <row r="31" spans="1:6">
      <c r="A31" s="316"/>
      <c r="B31" s="942" t="s">
        <v>814</v>
      </c>
      <c r="C31" s="943" t="s">
        <v>203</v>
      </c>
    </row>
    <row r="32" spans="1:6">
      <c r="A32" s="316"/>
      <c r="B32" s="942" t="s">
        <v>815</v>
      </c>
      <c r="C32" s="943" t="s">
        <v>204</v>
      </c>
    </row>
    <row r="33" spans="1:3">
      <c r="A33" s="316"/>
      <c r="B33" s="942" t="s">
        <v>208</v>
      </c>
      <c r="C33" s="943" t="s">
        <v>209</v>
      </c>
    </row>
    <row r="34" spans="1:3">
      <c r="A34" s="316"/>
      <c r="B34" s="942" t="s">
        <v>817</v>
      </c>
      <c r="C34" s="943" t="s">
        <v>206</v>
      </c>
    </row>
    <row r="35" spans="1:3">
      <c r="A35" s="316"/>
      <c r="B35" s="942" t="s">
        <v>818</v>
      </c>
      <c r="C35" s="943" t="s">
        <v>207</v>
      </c>
    </row>
    <row r="36" spans="1:3">
      <c r="A36" s="316"/>
      <c r="B36" s="944" t="s">
        <v>819</v>
      </c>
      <c r="C36" s="945"/>
    </row>
    <row r="37" spans="1:3" ht="24.75" customHeight="1">
      <c r="A37" s="316"/>
      <c r="B37" s="942" t="s">
        <v>820</v>
      </c>
      <c r="C37" s="943" t="s">
        <v>210</v>
      </c>
    </row>
    <row r="38" spans="1:3" ht="23.25" customHeight="1">
      <c r="A38" s="316"/>
      <c r="B38" s="942" t="s">
        <v>821</v>
      </c>
      <c r="C38" s="943" t="s">
        <v>211</v>
      </c>
    </row>
    <row r="39" spans="1:3" ht="23.25" customHeight="1">
      <c r="A39" s="381"/>
      <c r="B39" s="944" t="s">
        <v>822</v>
      </c>
      <c r="C39" s="946"/>
    </row>
    <row r="40" spans="1:3" ht="12" customHeight="1">
      <c r="A40" s="316"/>
      <c r="B40" s="942" t="s">
        <v>823</v>
      </c>
      <c r="C40" s="943"/>
    </row>
    <row r="41" spans="1:3" ht="12" thickBot="1">
      <c r="A41" s="929" t="s">
        <v>257</v>
      </c>
      <c r="B41" s="930"/>
      <c r="C41" s="931"/>
    </row>
    <row r="42" spans="1:3" ht="12" thickTop="1">
      <c r="A42" s="130"/>
      <c r="B42" s="932" t="s">
        <v>287</v>
      </c>
      <c r="C42" s="933" t="s">
        <v>212</v>
      </c>
    </row>
    <row r="43" spans="1:3">
      <c r="A43" s="316"/>
      <c r="B43" s="934" t="s">
        <v>286</v>
      </c>
      <c r="C43" s="935"/>
    </row>
    <row r="44" spans="1:3" ht="23.25" customHeight="1" thickBot="1">
      <c r="A44" s="131"/>
      <c r="B44" s="953" t="s">
        <v>213</v>
      </c>
      <c r="C44" s="954" t="s">
        <v>214</v>
      </c>
    </row>
    <row r="45" spans="1:3" ht="11.25" customHeight="1" thickTop="1" thickBot="1">
      <c r="A45" s="929" t="s">
        <v>258</v>
      </c>
      <c r="B45" s="930"/>
      <c r="C45" s="931"/>
    </row>
    <row r="46" spans="1:3" ht="26.25" customHeight="1" thickTop="1">
      <c r="A46" s="316"/>
      <c r="B46" s="934" t="s">
        <v>259</v>
      </c>
      <c r="C46" s="935"/>
    </row>
    <row r="47" spans="1:3" ht="12" thickBot="1">
      <c r="A47" s="929" t="s">
        <v>260</v>
      </c>
      <c r="B47" s="930"/>
      <c r="C47" s="931"/>
    </row>
    <row r="48" spans="1:3" ht="12" thickTop="1">
      <c r="A48" s="130"/>
      <c r="B48" s="932" t="s">
        <v>215</v>
      </c>
      <c r="C48" s="933" t="s">
        <v>215</v>
      </c>
    </row>
    <row r="49" spans="1:3" ht="11.25" customHeight="1">
      <c r="A49" s="316"/>
      <c r="B49" s="934" t="s">
        <v>216</v>
      </c>
      <c r="C49" s="935" t="s">
        <v>216</v>
      </c>
    </row>
    <row r="50" spans="1:3">
      <c r="A50" s="316"/>
      <c r="B50" s="934" t="s">
        <v>217</v>
      </c>
      <c r="C50" s="935" t="s">
        <v>217</v>
      </c>
    </row>
    <row r="51" spans="1:3" ht="11.25" customHeight="1">
      <c r="A51" s="316"/>
      <c r="B51" s="934" t="s">
        <v>825</v>
      </c>
      <c r="C51" s="935" t="s">
        <v>218</v>
      </c>
    </row>
    <row r="52" spans="1:3" ht="33.6" customHeight="1">
      <c r="A52" s="316"/>
      <c r="B52" s="934" t="s">
        <v>219</v>
      </c>
      <c r="C52" s="935" t="s">
        <v>219</v>
      </c>
    </row>
    <row r="53" spans="1:3" ht="11.25" customHeight="1">
      <c r="A53" s="316"/>
      <c r="B53" s="934" t="s">
        <v>307</v>
      </c>
      <c r="C53" s="935" t="s">
        <v>220</v>
      </c>
    </row>
    <row r="54" spans="1:3" ht="11.25" customHeight="1" thickBot="1">
      <c r="A54" s="929" t="s">
        <v>261</v>
      </c>
      <c r="B54" s="930"/>
      <c r="C54" s="931"/>
    </row>
    <row r="55" spans="1:3" ht="12" thickTop="1">
      <c r="A55" s="130"/>
      <c r="B55" s="932" t="s">
        <v>215</v>
      </c>
      <c r="C55" s="933" t="s">
        <v>215</v>
      </c>
    </row>
    <row r="56" spans="1:3">
      <c r="A56" s="316"/>
      <c r="B56" s="934" t="s">
        <v>221</v>
      </c>
      <c r="C56" s="935" t="s">
        <v>221</v>
      </c>
    </row>
    <row r="57" spans="1:3">
      <c r="A57" s="316"/>
      <c r="B57" s="934" t="s">
        <v>264</v>
      </c>
      <c r="C57" s="935" t="s">
        <v>222</v>
      </c>
    </row>
    <row r="58" spans="1:3">
      <c r="A58" s="316"/>
      <c r="B58" s="934" t="s">
        <v>223</v>
      </c>
      <c r="C58" s="935" t="s">
        <v>223</v>
      </c>
    </row>
    <row r="59" spans="1:3">
      <c r="A59" s="316"/>
      <c r="B59" s="934" t="s">
        <v>224</v>
      </c>
      <c r="C59" s="935" t="s">
        <v>224</v>
      </c>
    </row>
    <row r="60" spans="1:3">
      <c r="A60" s="316"/>
      <c r="B60" s="934" t="s">
        <v>225</v>
      </c>
      <c r="C60" s="935" t="s">
        <v>225</v>
      </c>
    </row>
    <row r="61" spans="1:3">
      <c r="A61" s="316"/>
      <c r="B61" s="934" t="s">
        <v>265</v>
      </c>
      <c r="C61" s="935" t="s">
        <v>226</v>
      </c>
    </row>
    <row r="62" spans="1:3" ht="12" customHeight="1">
      <c r="A62" s="316"/>
      <c r="B62" s="959" t="s">
        <v>998</v>
      </c>
      <c r="C62" s="960" t="s">
        <v>227</v>
      </c>
    </row>
    <row r="63" spans="1:3" ht="22.5" customHeight="1" thickBot="1">
      <c r="A63" s="131"/>
      <c r="B63" s="953" t="s">
        <v>228</v>
      </c>
      <c r="C63" s="954" t="s">
        <v>228</v>
      </c>
    </row>
    <row r="64" spans="1:3" ht="11.25" customHeight="1" thickTop="1">
      <c r="A64" s="961" t="s">
        <v>262</v>
      </c>
      <c r="B64" s="962"/>
      <c r="C64" s="963"/>
    </row>
    <row r="65" spans="1:3" ht="12" thickBot="1">
      <c r="A65" s="131"/>
      <c r="B65" s="953" t="s">
        <v>229</v>
      </c>
      <c r="C65" s="954" t="s">
        <v>229</v>
      </c>
    </row>
    <row r="66" spans="1:3" ht="11.25" customHeight="1" thickTop="1">
      <c r="A66" s="961" t="s">
        <v>951</v>
      </c>
      <c r="B66" s="962"/>
      <c r="C66" s="963"/>
    </row>
    <row r="67" spans="1:3" ht="12" thickBot="1">
      <c r="A67" s="131"/>
      <c r="B67" s="953" t="s">
        <v>950</v>
      </c>
      <c r="C67" s="954"/>
    </row>
    <row r="68" spans="1:3" ht="11.25" customHeight="1" thickTop="1" thickBot="1">
      <c r="A68" s="929" t="s">
        <v>263</v>
      </c>
      <c r="B68" s="930"/>
      <c r="C68" s="931"/>
    </row>
    <row r="69" spans="1:3" ht="12" thickTop="1">
      <c r="A69" s="130"/>
      <c r="B69" s="932" t="s">
        <v>230</v>
      </c>
      <c r="C69" s="933" t="s">
        <v>230</v>
      </c>
    </row>
    <row r="70" spans="1:3">
      <c r="A70" s="316"/>
      <c r="B70" s="934" t="s">
        <v>827</v>
      </c>
      <c r="C70" s="935" t="s">
        <v>231</v>
      </c>
    </row>
    <row r="71" spans="1:3">
      <c r="A71" s="316"/>
      <c r="B71" s="934" t="s">
        <v>232</v>
      </c>
      <c r="C71" s="935" t="s">
        <v>232</v>
      </c>
    </row>
    <row r="72" spans="1:3" ht="54.95" customHeight="1">
      <c r="A72" s="316"/>
      <c r="B72" s="955" t="s">
        <v>962</v>
      </c>
      <c r="C72" s="956" t="s">
        <v>233</v>
      </c>
    </row>
    <row r="73" spans="1:3" ht="33.75" customHeight="1">
      <c r="A73" s="316"/>
      <c r="B73" s="957" t="s">
        <v>266</v>
      </c>
      <c r="C73" s="958" t="s">
        <v>234</v>
      </c>
    </row>
    <row r="74" spans="1:3" ht="15.75" customHeight="1">
      <c r="A74" s="316"/>
      <c r="B74" s="957" t="s">
        <v>828</v>
      </c>
      <c r="C74" s="958" t="s">
        <v>235</v>
      </c>
    </row>
    <row r="75" spans="1:3">
      <c r="A75" s="316"/>
      <c r="B75" s="934" t="s">
        <v>236</v>
      </c>
      <c r="C75" s="935" t="s">
        <v>236</v>
      </c>
    </row>
    <row r="76" spans="1:3" ht="12" thickBot="1">
      <c r="A76" s="131"/>
      <c r="B76" s="953" t="s">
        <v>237</v>
      </c>
      <c r="C76" s="954" t="s">
        <v>237</v>
      </c>
    </row>
    <row r="77" spans="1:3" ht="12" thickTop="1">
      <c r="A77" s="961" t="s">
        <v>290</v>
      </c>
      <c r="B77" s="962"/>
      <c r="C77" s="963"/>
    </row>
    <row r="78" spans="1:3">
      <c r="A78" s="316"/>
      <c r="B78" s="934" t="s">
        <v>229</v>
      </c>
      <c r="C78" s="935"/>
    </row>
    <row r="79" spans="1:3">
      <c r="A79" s="316"/>
      <c r="B79" s="934" t="s">
        <v>288</v>
      </c>
      <c r="C79" s="935"/>
    </row>
    <row r="80" spans="1:3">
      <c r="A80" s="316"/>
      <c r="B80" s="934" t="s">
        <v>289</v>
      </c>
      <c r="C80" s="935"/>
    </row>
    <row r="81" spans="1:3">
      <c r="A81" s="961" t="s">
        <v>291</v>
      </c>
      <c r="B81" s="962"/>
      <c r="C81" s="963"/>
    </row>
    <row r="82" spans="1:3">
      <c r="A82" s="316"/>
      <c r="B82" s="934" t="s">
        <v>229</v>
      </c>
      <c r="C82" s="935"/>
    </row>
    <row r="83" spans="1:3">
      <c r="A83" s="316"/>
      <c r="B83" s="934" t="s">
        <v>292</v>
      </c>
      <c r="C83" s="935"/>
    </row>
    <row r="84" spans="1:3" ht="79.5" customHeight="1">
      <c r="A84" s="316"/>
      <c r="B84" s="934" t="s">
        <v>306</v>
      </c>
      <c r="C84" s="935"/>
    </row>
    <row r="85" spans="1:3" ht="53.25" customHeight="1">
      <c r="A85" s="316"/>
      <c r="B85" s="934" t="s">
        <v>305</v>
      </c>
      <c r="C85" s="935"/>
    </row>
    <row r="86" spans="1:3">
      <c r="A86" s="316"/>
      <c r="B86" s="934" t="s">
        <v>293</v>
      </c>
      <c r="C86" s="935"/>
    </row>
    <row r="87" spans="1:3">
      <c r="A87" s="316"/>
      <c r="B87" s="934" t="s">
        <v>294</v>
      </c>
      <c r="C87" s="935"/>
    </row>
    <row r="88" spans="1:3">
      <c r="A88" s="316"/>
      <c r="B88" s="934" t="s">
        <v>295</v>
      </c>
      <c r="C88" s="935"/>
    </row>
    <row r="89" spans="1:3">
      <c r="A89" s="961" t="s">
        <v>296</v>
      </c>
      <c r="B89" s="962"/>
      <c r="C89" s="963"/>
    </row>
    <row r="90" spans="1:3">
      <c r="A90" s="316"/>
      <c r="B90" s="934" t="s">
        <v>229</v>
      </c>
      <c r="C90" s="935"/>
    </row>
    <row r="91" spans="1:3">
      <c r="A91" s="316"/>
      <c r="B91" s="934" t="s">
        <v>298</v>
      </c>
      <c r="C91" s="935"/>
    </row>
    <row r="92" spans="1:3" ht="12" customHeight="1">
      <c r="A92" s="316"/>
      <c r="B92" s="934" t="s">
        <v>299</v>
      </c>
      <c r="C92" s="935"/>
    </row>
    <row r="93" spans="1:3">
      <c r="A93" s="316"/>
      <c r="B93" s="934" t="s">
        <v>300</v>
      </c>
      <c r="C93" s="935"/>
    </row>
    <row r="94" spans="1:3" ht="24.75" customHeight="1">
      <c r="A94" s="316"/>
      <c r="B94" s="942" t="s">
        <v>336</v>
      </c>
      <c r="C94" s="943"/>
    </row>
    <row r="95" spans="1:3" ht="24" customHeight="1">
      <c r="A95" s="316"/>
      <c r="B95" s="942" t="s">
        <v>337</v>
      </c>
      <c r="C95" s="943"/>
    </row>
    <row r="96" spans="1:3" ht="13.5" customHeight="1">
      <c r="A96" s="316"/>
      <c r="B96" s="942" t="s">
        <v>301</v>
      </c>
      <c r="C96" s="943"/>
    </row>
    <row r="97" spans="1:3" ht="11.25" customHeight="1" thickBot="1">
      <c r="A97" s="964" t="s">
        <v>332</v>
      </c>
      <c r="B97" s="965"/>
      <c r="C97" s="966"/>
    </row>
    <row r="98" spans="1:3" ht="12.75" thickTop="1" thickBot="1">
      <c r="A98" s="973" t="s">
        <v>238</v>
      </c>
      <c r="B98" s="973"/>
      <c r="C98" s="973"/>
    </row>
    <row r="99" spans="1:3">
      <c r="A99" s="182">
        <v>2</v>
      </c>
      <c r="B99" s="301" t="s">
        <v>312</v>
      </c>
      <c r="C99" s="301" t="s">
        <v>333</v>
      </c>
    </row>
    <row r="100" spans="1:3">
      <c r="A100" s="135">
        <v>3</v>
      </c>
      <c r="B100" s="302" t="s">
        <v>313</v>
      </c>
      <c r="C100" s="303" t="s">
        <v>334</v>
      </c>
    </row>
    <row r="101" spans="1:3">
      <c r="A101" s="135">
        <v>4</v>
      </c>
      <c r="B101" s="302" t="s">
        <v>314</v>
      </c>
      <c r="C101" s="303" t="s">
        <v>338</v>
      </c>
    </row>
    <row r="102" spans="1:3" ht="11.25" customHeight="1">
      <c r="A102" s="135">
        <v>5</v>
      </c>
      <c r="B102" s="302" t="s">
        <v>315</v>
      </c>
      <c r="C102" s="303" t="s">
        <v>335</v>
      </c>
    </row>
    <row r="103" spans="1:3" ht="12" customHeight="1">
      <c r="A103" s="135">
        <v>6</v>
      </c>
      <c r="B103" s="302" t="s">
        <v>330</v>
      </c>
      <c r="C103" s="303" t="s">
        <v>316</v>
      </c>
    </row>
    <row r="104" spans="1:3" ht="12" customHeight="1">
      <c r="A104" s="135">
        <v>7</v>
      </c>
      <c r="B104" s="302" t="s">
        <v>317</v>
      </c>
      <c r="C104" s="303" t="s">
        <v>331</v>
      </c>
    </row>
    <row r="105" spans="1:3">
      <c r="A105" s="135">
        <v>8</v>
      </c>
      <c r="B105" s="302" t="s">
        <v>322</v>
      </c>
      <c r="C105" s="303" t="s">
        <v>342</v>
      </c>
    </row>
    <row r="106" spans="1:3" ht="11.25" customHeight="1">
      <c r="A106" s="961" t="s">
        <v>302</v>
      </c>
      <c r="B106" s="962"/>
      <c r="C106" s="963"/>
    </row>
    <row r="107" spans="1:3" ht="12" customHeight="1">
      <c r="A107" s="316"/>
      <c r="B107" s="959" t="s">
        <v>999</v>
      </c>
      <c r="C107" s="960"/>
    </row>
    <row r="108" spans="1:3">
      <c r="A108" s="961" t="s">
        <v>458</v>
      </c>
      <c r="B108" s="962"/>
      <c r="C108" s="963"/>
    </row>
    <row r="109" spans="1:3" ht="12" customHeight="1">
      <c r="A109" s="316"/>
      <c r="B109" s="934" t="s">
        <v>460</v>
      </c>
      <c r="C109" s="935"/>
    </row>
    <row r="110" spans="1:3">
      <c r="A110" s="316"/>
      <c r="B110" s="934" t="s">
        <v>461</v>
      </c>
      <c r="C110" s="935"/>
    </row>
    <row r="111" spans="1:3">
      <c r="A111" s="316"/>
      <c r="B111" s="934" t="s">
        <v>459</v>
      </c>
      <c r="C111" s="935"/>
    </row>
    <row r="112" spans="1:3">
      <c r="A112" s="967" t="s">
        <v>692</v>
      </c>
      <c r="B112" s="967"/>
      <c r="C112" s="967"/>
    </row>
    <row r="113" spans="1:3">
      <c r="A113" s="968" t="s">
        <v>176</v>
      </c>
      <c r="B113" s="968"/>
      <c r="C113" s="968"/>
    </row>
    <row r="114" spans="1:3">
      <c r="A114" s="515">
        <v>1</v>
      </c>
      <c r="B114" s="969" t="s">
        <v>576</v>
      </c>
      <c r="C114" s="970"/>
    </row>
    <row r="115" spans="1:3">
      <c r="A115" s="515">
        <v>2</v>
      </c>
      <c r="B115" s="971" t="s">
        <v>577</v>
      </c>
      <c r="C115" s="972"/>
    </row>
    <row r="116" spans="1:3">
      <c r="A116" s="515">
        <v>3</v>
      </c>
      <c r="B116" s="969" t="s">
        <v>902</v>
      </c>
      <c r="C116" s="970"/>
    </row>
    <row r="117" spans="1:3">
      <c r="A117" s="515">
        <v>4</v>
      </c>
      <c r="B117" s="969" t="s">
        <v>901</v>
      </c>
      <c r="C117" s="970"/>
    </row>
    <row r="118" spans="1:3">
      <c r="A118" s="515">
        <v>5</v>
      </c>
      <c r="B118" s="519" t="s">
        <v>900</v>
      </c>
      <c r="C118" s="518"/>
    </row>
    <row r="119" spans="1:3">
      <c r="A119" s="515">
        <v>6</v>
      </c>
      <c r="B119" s="984" t="s">
        <v>968</v>
      </c>
      <c r="C119" s="985"/>
    </row>
    <row r="120" spans="1:3" ht="48.6" customHeight="1">
      <c r="A120" s="515">
        <v>7</v>
      </c>
      <c r="B120" s="984" t="s">
        <v>969</v>
      </c>
      <c r="C120" s="985"/>
    </row>
    <row r="121" spans="1:3">
      <c r="A121" s="490">
        <v>8</v>
      </c>
      <c r="B121" s="487" t="s">
        <v>603</v>
      </c>
      <c r="C121" s="512" t="s">
        <v>899</v>
      </c>
    </row>
    <row r="122" spans="1:3" ht="22.5">
      <c r="A122" s="515">
        <v>9.01</v>
      </c>
      <c r="B122" s="487" t="s">
        <v>487</v>
      </c>
      <c r="C122" s="499" t="s">
        <v>652</v>
      </c>
    </row>
    <row r="123" spans="1:3" ht="33.75">
      <c r="A123" s="515">
        <v>9.02</v>
      </c>
      <c r="B123" s="487" t="s">
        <v>488</v>
      </c>
      <c r="C123" s="499" t="s">
        <v>655</v>
      </c>
    </row>
    <row r="124" spans="1:3">
      <c r="A124" s="515">
        <v>9.0299999999999994</v>
      </c>
      <c r="B124" s="502" t="s">
        <v>836</v>
      </c>
      <c r="C124" s="502" t="s">
        <v>578</v>
      </c>
    </row>
    <row r="125" spans="1:3">
      <c r="A125" s="515">
        <v>9.0399999999999991</v>
      </c>
      <c r="B125" s="487" t="s">
        <v>489</v>
      </c>
      <c r="C125" s="502" t="s">
        <v>579</v>
      </c>
    </row>
    <row r="126" spans="1:3">
      <c r="A126" s="515">
        <v>9.0500000000000007</v>
      </c>
      <c r="B126" s="487" t="s">
        <v>490</v>
      </c>
      <c r="C126" s="502" t="s">
        <v>580</v>
      </c>
    </row>
    <row r="127" spans="1:3" ht="22.5">
      <c r="A127" s="515">
        <v>9.06</v>
      </c>
      <c r="B127" s="487" t="s">
        <v>491</v>
      </c>
      <c r="C127" s="502" t="s">
        <v>581</v>
      </c>
    </row>
    <row r="128" spans="1:3">
      <c r="A128" s="515">
        <v>9.07</v>
      </c>
      <c r="B128" s="517" t="s">
        <v>492</v>
      </c>
      <c r="C128" s="502" t="s">
        <v>582</v>
      </c>
    </row>
    <row r="129" spans="1:3" ht="22.5">
      <c r="A129" s="515">
        <v>9.08</v>
      </c>
      <c r="B129" s="487" t="s">
        <v>493</v>
      </c>
      <c r="C129" s="502" t="s">
        <v>583</v>
      </c>
    </row>
    <row r="130" spans="1:3" ht="22.5">
      <c r="A130" s="515">
        <v>9.09</v>
      </c>
      <c r="B130" s="487" t="s">
        <v>494</v>
      </c>
      <c r="C130" s="502" t="s">
        <v>584</v>
      </c>
    </row>
    <row r="131" spans="1:3">
      <c r="A131" s="516">
        <v>9.1</v>
      </c>
      <c r="B131" s="487" t="s">
        <v>495</v>
      </c>
      <c r="C131" s="502" t="s">
        <v>585</v>
      </c>
    </row>
    <row r="132" spans="1:3">
      <c r="A132" s="515">
        <v>9.11</v>
      </c>
      <c r="B132" s="487" t="s">
        <v>496</v>
      </c>
      <c r="C132" s="502" t="s">
        <v>586</v>
      </c>
    </row>
    <row r="133" spans="1:3">
      <c r="A133" s="515">
        <v>9.1199999999999992</v>
      </c>
      <c r="B133" s="487" t="s">
        <v>497</v>
      </c>
      <c r="C133" s="502" t="s">
        <v>587</v>
      </c>
    </row>
    <row r="134" spans="1:3">
      <c r="A134" s="515">
        <v>9.1300000000000008</v>
      </c>
      <c r="B134" s="487" t="s">
        <v>498</v>
      </c>
      <c r="C134" s="502" t="s">
        <v>588</v>
      </c>
    </row>
    <row r="135" spans="1:3">
      <c r="A135" s="515">
        <v>9.14</v>
      </c>
      <c r="B135" s="487" t="s">
        <v>499</v>
      </c>
      <c r="C135" s="502" t="s">
        <v>589</v>
      </c>
    </row>
    <row r="136" spans="1:3">
      <c r="A136" s="515">
        <v>9.15</v>
      </c>
      <c r="B136" s="487" t="s">
        <v>500</v>
      </c>
      <c r="C136" s="502" t="s">
        <v>590</v>
      </c>
    </row>
    <row r="137" spans="1:3" ht="22.5">
      <c r="A137" s="515">
        <v>9.16</v>
      </c>
      <c r="B137" s="487" t="s">
        <v>501</v>
      </c>
      <c r="C137" s="502" t="s">
        <v>591</v>
      </c>
    </row>
    <row r="138" spans="1:3">
      <c r="A138" s="515">
        <v>9.17</v>
      </c>
      <c r="B138" s="502" t="s">
        <v>502</v>
      </c>
      <c r="C138" s="502" t="s">
        <v>592</v>
      </c>
    </row>
    <row r="139" spans="1:3" ht="22.5">
      <c r="A139" s="515">
        <v>9.18</v>
      </c>
      <c r="B139" s="487" t="s">
        <v>503</v>
      </c>
      <c r="C139" s="502" t="s">
        <v>593</v>
      </c>
    </row>
    <row r="140" spans="1:3">
      <c r="A140" s="515">
        <v>9.19</v>
      </c>
      <c r="B140" s="487" t="s">
        <v>504</v>
      </c>
      <c r="C140" s="502" t="s">
        <v>594</v>
      </c>
    </row>
    <row r="141" spans="1:3">
      <c r="A141" s="516">
        <v>9.1999999999999993</v>
      </c>
      <c r="B141" s="487" t="s">
        <v>505</v>
      </c>
      <c r="C141" s="502" t="s">
        <v>595</v>
      </c>
    </row>
    <row r="142" spans="1:3">
      <c r="A142" s="515">
        <v>9.2100000000000009</v>
      </c>
      <c r="B142" s="487" t="s">
        <v>506</v>
      </c>
      <c r="C142" s="502" t="s">
        <v>596</v>
      </c>
    </row>
    <row r="143" spans="1:3">
      <c r="A143" s="515">
        <v>9.2200000000000006</v>
      </c>
      <c r="B143" s="487" t="s">
        <v>507</v>
      </c>
      <c r="C143" s="502" t="s">
        <v>597</v>
      </c>
    </row>
    <row r="144" spans="1:3" ht="22.5">
      <c r="A144" s="515">
        <v>9.23</v>
      </c>
      <c r="B144" s="487" t="s">
        <v>508</v>
      </c>
      <c r="C144" s="502" t="s">
        <v>598</v>
      </c>
    </row>
    <row r="145" spans="1:3" ht="22.5">
      <c r="A145" s="515">
        <v>9.24</v>
      </c>
      <c r="B145" s="487" t="s">
        <v>509</v>
      </c>
      <c r="C145" s="502" t="s">
        <v>599</v>
      </c>
    </row>
    <row r="146" spans="1:3">
      <c r="A146" s="515">
        <v>9.2500000000000107</v>
      </c>
      <c r="B146" s="487" t="s">
        <v>510</v>
      </c>
      <c r="C146" s="502" t="s">
        <v>600</v>
      </c>
    </row>
    <row r="147" spans="1:3" ht="22.5">
      <c r="A147" s="515">
        <v>9.2600000000000193</v>
      </c>
      <c r="B147" s="487" t="s">
        <v>601</v>
      </c>
      <c r="C147" s="514" t="s">
        <v>602</v>
      </c>
    </row>
    <row r="148" spans="1:3" s="317" customFormat="1" ht="22.5">
      <c r="A148" s="515">
        <v>9.2700000000000298</v>
      </c>
      <c r="B148" s="487" t="s">
        <v>88</v>
      </c>
      <c r="C148" s="514" t="s">
        <v>653</v>
      </c>
    </row>
    <row r="149" spans="1:3" s="317" customFormat="1">
      <c r="A149" s="491"/>
      <c r="B149" s="975" t="s">
        <v>604</v>
      </c>
      <c r="C149" s="976"/>
    </row>
    <row r="150" spans="1:3" s="317" customFormat="1">
      <c r="A150" s="490">
        <v>1</v>
      </c>
      <c r="B150" s="977" t="s">
        <v>898</v>
      </c>
      <c r="C150" s="978"/>
    </row>
    <row r="151" spans="1:3" s="317" customFormat="1">
      <c r="A151" s="490">
        <v>2</v>
      </c>
      <c r="B151" s="977" t="s">
        <v>654</v>
      </c>
      <c r="C151" s="978"/>
    </row>
    <row r="152" spans="1:3" s="317" customFormat="1">
      <c r="A152" s="490">
        <v>3</v>
      </c>
      <c r="B152" s="977" t="s">
        <v>651</v>
      </c>
      <c r="C152" s="978"/>
    </row>
    <row r="153" spans="1:3" s="317" customFormat="1">
      <c r="A153" s="491"/>
      <c r="B153" s="975" t="s">
        <v>605</v>
      </c>
      <c r="C153" s="976"/>
    </row>
    <row r="154" spans="1:3" s="317" customFormat="1">
      <c r="A154" s="490">
        <v>1</v>
      </c>
      <c r="B154" s="986" t="s">
        <v>897</v>
      </c>
      <c r="C154" s="987"/>
    </row>
    <row r="155" spans="1:3" s="317" customFormat="1">
      <c r="A155" s="490">
        <v>2</v>
      </c>
      <c r="B155" s="487" t="s">
        <v>834</v>
      </c>
      <c r="C155" s="570" t="s">
        <v>963</v>
      </c>
    </row>
    <row r="156" spans="1:3" ht="22.5">
      <c r="A156" s="490">
        <v>3</v>
      </c>
      <c r="B156" s="487" t="s">
        <v>833</v>
      </c>
      <c r="C156" s="512" t="s">
        <v>896</v>
      </c>
    </row>
    <row r="157" spans="1:3">
      <c r="A157" s="490">
        <v>4</v>
      </c>
      <c r="B157" s="487" t="s">
        <v>480</v>
      </c>
      <c r="C157" s="487" t="s">
        <v>914</v>
      </c>
    </row>
    <row r="158" spans="1:3" ht="24.95" customHeight="1">
      <c r="A158" s="491"/>
      <c r="B158" s="975" t="s">
        <v>606</v>
      </c>
      <c r="C158" s="976"/>
    </row>
    <row r="159" spans="1:3" ht="33.75">
      <c r="A159" s="490"/>
      <c r="B159" s="487" t="s">
        <v>885</v>
      </c>
      <c r="C159" s="571" t="s">
        <v>964</v>
      </c>
    </row>
    <row r="160" spans="1:3">
      <c r="A160" s="491"/>
      <c r="B160" s="975" t="s">
        <v>607</v>
      </c>
      <c r="C160" s="976"/>
    </row>
    <row r="161" spans="1:3" ht="39" customHeight="1">
      <c r="A161" s="491"/>
      <c r="B161" s="959" t="s">
        <v>895</v>
      </c>
      <c r="C161" s="960"/>
    </row>
    <row r="162" spans="1:3">
      <c r="A162" s="491" t="s">
        <v>608</v>
      </c>
      <c r="B162" s="513" t="s">
        <v>518</v>
      </c>
      <c r="C162" s="504" t="s">
        <v>609</v>
      </c>
    </row>
    <row r="163" spans="1:3">
      <c r="A163" s="491" t="s">
        <v>357</v>
      </c>
      <c r="B163" s="510" t="s">
        <v>519</v>
      </c>
      <c r="C163" s="512" t="s">
        <v>894</v>
      </c>
    </row>
    <row r="164" spans="1:3" ht="22.5">
      <c r="A164" s="491" t="s">
        <v>364</v>
      </c>
      <c r="B164" s="504" t="s">
        <v>520</v>
      </c>
      <c r="C164" s="512" t="s">
        <v>610</v>
      </c>
    </row>
    <row r="165" spans="1:3">
      <c r="A165" s="491" t="s">
        <v>611</v>
      </c>
      <c r="B165" s="510" t="s">
        <v>521</v>
      </c>
      <c r="C165" s="511" t="s">
        <v>612</v>
      </c>
    </row>
    <row r="166" spans="1:3" ht="22.5">
      <c r="A166" s="491" t="s">
        <v>613</v>
      </c>
      <c r="B166" s="510" t="s">
        <v>849</v>
      </c>
      <c r="C166" s="509" t="s">
        <v>893</v>
      </c>
    </row>
    <row r="167" spans="1:3" ht="22.5">
      <c r="A167" s="491" t="s">
        <v>365</v>
      </c>
      <c r="B167" s="510" t="s">
        <v>522</v>
      </c>
      <c r="C167" s="509" t="s">
        <v>615</v>
      </c>
    </row>
    <row r="168" spans="1:3" ht="22.5">
      <c r="A168" s="491" t="s">
        <v>614</v>
      </c>
      <c r="B168" s="507" t="s">
        <v>525</v>
      </c>
      <c r="C168" s="508" t="s">
        <v>622</v>
      </c>
    </row>
    <row r="169" spans="1:3" ht="22.5">
      <c r="A169" s="491" t="s">
        <v>616</v>
      </c>
      <c r="B169" s="507" t="s">
        <v>523</v>
      </c>
      <c r="C169" s="509" t="s">
        <v>618</v>
      </c>
    </row>
    <row r="170" spans="1:3" ht="26.45" customHeight="1">
      <c r="A170" s="491" t="s">
        <v>617</v>
      </c>
      <c r="B170" s="507" t="s">
        <v>524</v>
      </c>
      <c r="C170" s="508" t="s">
        <v>620</v>
      </c>
    </row>
    <row r="171" spans="1:3" ht="22.5">
      <c r="A171" s="491" t="s">
        <v>619</v>
      </c>
      <c r="B171" s="485" t="s">
        <v>526</v>
      </c>
      <c r="C171" s="508" t="s">
        <v>624</v>
      </c>
    </row>
    <row r="172" spans="1:3" ht="22.5">
      <c r="A172" s="491" t="s">
        <v>621</v>
      </c>
      <c r="B172" s="507" t="s">
        <v>527</v>
      </c>
      <c r="C172" s="506" t="s">
        <v>625</v>
      </c>
    </row>
    <row r="173" spans="1:3">
      <c r="A173" s="491" t="s">
        <v>623</v>
      </c>
      <c r="B173" s="505" t="s">
        <v>528</v>
      </c>
      <c r="C173" s="504" t="s">
        <v>626</v>
      </c>
    </row>
    <row r="174" spans="1:3" ht="22.5">
      <c r="A174" s="491"/>
      <c r="B174" s="503" t="s">
        <v>892</v>
      </c>
      <c r="C174" s="502" t="s">
        <v>627</v>
      </c>
    </row>
    <row r="175" spans="1:3" ht="22.5">
      <c r="A175" s="491"/>
      <c r="B175" s="503" t="s">
        <v>891</v>
      </c>
      <c r="C175" s="502" t="s">
        <v>628</v>
      </c>
    </row>
    <row r="176" spans="1:3" ht="22.5">
      <c r="A176" s="491"/>
      <c r="B176" s="503" t="s">
        <v>890</v>
      </c>
      <c r="C176" s="502" t="s">
        <v>629</v>
      </c>
    </row>
    <row r="177" spans="1:3">
      <c r="A177" s="491"/>
      <c r="B177" s="975" t="s">
        <v>630</v>
      </c>
      <c r="C177" s="976"/>
    </row>
    <row r="178" spans="1:3">
      <c r="A178" s="491"/>
      <c r="B178" s="977" t="s">
        <v>889</v>
      </c>
      <c r="C178" s="978"/>
    </row>
    <row r="179" spans="1:3">
      <c r="A179" s="490">
        <v>1</v>
      </c>
      <c r="B179" s="502" t="s">
        <v>532</v>
      </c>
      <c r="C179" s="502" t="s">
        <v>532</v>
      </c>
    </row>
    <row r="180" spans="1:3" ht="33.75">
      <c r="A180" s="490">
        <v>2</v>
      </c>
      <c r="B180" s="502" t="s">
        <v>631</v>
      </c>
      <c r="C180" s="502" t="s">
        <v>632</v>
      </c>
    </row>
    <row r="181" spans="1:3">
      <c r="A181" s="490">
        <v>3</v>
      </c>
      <c r="B181" s="502" t="s">
        <v>534</v>
      </c>
      <c r="C181" s="502" t="s">
        <v>633</v>
      </c>
    </row>
    <row r="182" spans="1:3" ht="22.5">
      <c r="A182" s="490">
        <v>4</v>
      </c>
      <c r="B182" s="502" t="s">
        <v>535</v>
      </c>
      <c r="C182" s="502" t="s">
        <v>634</v>
      </c>
    </row>
    <row r="183" spans="1:3" ht="22.5">
      <c r="A183" s="490">
        <v>5</v>
      </c>
      <c r="B183" s="502" t="s">
        <v>536</v>
      </c>
      <c r="C183" s="502" t="s">
        <v>656</v>
      </c>
    </row>
    <row r="184" spans="1:3" ht="45">
      <c r="A184" s="490">
        <v>6</v>
      </c>
      <c r="B184" s="502" t="s">
        <v>537</v>
      </c>
      <c r="C184" s="502" t="s">
        <v>635</v>
      </c>
    </row>
    <row r="185" spans="1:3">
      <c r="A185" s="491"/>
      <c r="B185" s="975" t="s">
        <v>636</v>
      </c>
      <c r="C185" s="976"/>
    </row>
    <row r="186" spans="1:3">
      <c r="A186" s="491"/>
      <c r="B186" s="979" t="s">
        <v>888</v>
      </c>
      <c r="C186" s="980"/>
    </row>
    <row r="187" spans="1:3" ht="22.5">
      <c r="A187" s="491">
        <v>1.1000000000000001</v>
      </c>
      <c r="B187" s="501" t="s">
        <v>542</v>
      </c>
      <c r="C187" s="499" t="s">
        <v>637</v>
      </c>
    </row>
    <row r="188" spans="1:3" ht="50.1" customHeight="1">
      <c r="A188" s="491" t="s">
        <v>146</v>
      </c>
      <c r="B188" s="486" t="s">
        <v>543</v>
      </c>
      <c r="C188" s="499" t="s">
        <v>638</v>
      </c>
    </row>
    <row r="189" spans="1:3">
      <c r="A189" s="491" t="s">
        <v>544</v>
      </c>
      <c r="B189" s="500" t="s">
        <v>545</v>
      </c>
      <c r="C189" s="981" t="s">
        <v>887</v>
      </c>
    </row>
    <row r="190" spans="1:3">
      <c r="A190" s="491" t="s">
        <v>546</v>
      </c>
      <c r="B190" s="500" t="s">
        <v>547</v>
      </c>
      <c r="C190" s="981"/>
    </row>
    <row r="191" spans="1:3">
      <c r="A191" s="491" t="s">
        <v>548</v>
      </c>
      <c r="B191" s="500" t="s">
        <v>549</v>
      </c>
      <c r="C191" s="981"/>
    </row>
    <row r="192" spans="1:3">
      <c r="A192" s="491" t="s">
        <v>550</v>
      </c>
      <c r="B192" s="500" t="s">
        <v>551</v>
      </c>
      <c r="C192" s="981"/>
    </row>
    <row r="193" spans="1:4" ht="25.5" customHeight="1">
      <c r="A193" s="491">
        <v>1.2</v>
      </c>
      <c r="B193" s="498" t="s">
        <v>863</v>
      </c>
      <c r="C193" s="572" t="s">
        <v>965</v>
      </c>
    </row>
    <row r="194" spans="1:4" ht="22.5">
      <c r="A194" s="491" t="s">
        <v>553</v>
      </c>
      <c r="B194" s="493" t="s">
        <v>554</v>
      </c>
      <c r="C194" s="496" t="s">
        <v>639</v>
      </c>
    </row>
    <row r="195" spans="1:4" ht="22.5">
      <c r="A195" s="491" t="s">
        <v>555</v>
      </c>
      <c r="B195" s="497" t="s">
        <v>556</v>
      </c>
      <c r="C195" s="496" t="s">
        <v>640</v>
      </c>
    </row>
    <row r="196" spans="1:4" ht="26.1" customHeight="1">
      <c r="A196" s="491" t="s">
        <v>557</v>
      </c>
      <c r="B196" s="495" t="s">
        <v>558</v>
      </c>
      <c r="C196" s="484" t="s">
        <v>641</v>
      </c>
    </row>
    <row r="197" spans="1:4" ht="22.5">
      <c r="A197" s="491" t="s">
        <v>559</v>
      </c>
      <c r="B197" s="494" t="s">
        <v>560</v>
      </c>
      <c r="C197" s="484" t="s">
        <v>642</v>
      </c>
      <c r="D197" s="318"/>
    </row>
    <row r="198" spans="1:4" ht="22.5">
      <c r="A198" s="491">
        <v>1.4</v>
      </c>
      <c r="B198" s="493" t="s">
        <v>649</v>
      </c>
      <c r="C198" s="492" t="s">
        <v>643</v>
      </c>
      <c r="D198" s="319"/>
    </row>
    <row r="199" spans="1:4" ht="12.75">
      <c r="A199" s="491">
        <v>1.5</v>
      </c>
      <c r="B199" s="493" t="s">
        <v>650</v>
      </c>
      <c r="C199" s="492" t="s">
        <v>643</v>
      </c>
      <c r="D199" s="320"/>
    </row>
    <row r="200" spans="1:4" ht="12.75">
      <c r="A200" s="491"/>
      <c r="B200" s="967" t="s">
        <v>644</v>
      </c>
      <c r="C200" s="967"/>
      <c r="D200" s="320"/>
    </row>
    <row r="201" spans="1:4" ht="12.75">
      <c r="A201" s="491"/>
      <c r="B201" s="979" t="s">
        <v>886</v>
      </c>
      <c r="C201" s="979"/>
      <c r="D201" s="320"/>
    </row>
    <row r="202" spans="1:4" ht="12.75">
      <c r="A202" s="490"/>
      <c r="B202" s="487" t="s">
        <v>885</v>
      </c>
      <c r="C202" s="571" t="s">
        <v>963</v>
      </c>
      <c r="D202" s="320"/>
    </row>
    <row r="203" spans="1:4" ht="12.75">
      <c r="A203" s="491"/>
      <c r="B203" s="967" t="s">
        <v>645</v>
      </c>
      <c r="C203" s="967"/>
      <c r="D203" s="321"/>
    </row>
    <row r="204" spans="1:4" ht="12.75">
      <c r="A204" s="490"/>
      <c r="B204" s="982" t="s">
        <v>884</v>
      </c>
      <c r="C204" s="982"/>
      <c r="D204" s="322"/>
    </row>
    <row r="205" spans="1:4" ht="12.75">
      <c r="B205" s="967" t="s">
        <v>682</v>
      </c>
      <c r="C205" s="967"/>
      <c r="D205" s="323"/>
    </row>
    <row r="206" spans="1:4" ht="22.5">
      <c r="A206" s="486">
        <v>1</v>
      </c>
      <c r="B206" s="487" t="s">
        <v>658</v>
      </c>
      <c r="C206" s="484" t="s">
        <v>670</v>
      </c>
      <c r="D206" s="322"/>
    </row>
    <row r="207" spans="1:4" ht="18" customHeight="1">
      <c r="A207" s="486">
        <v>2</v>
      </c>
      <c r="B207" s="487" t="s">
        <v>659</v>
      </c>
      <c r="C207" s="484" t="s">
        <v>671</v>
      </c>
      <c r="D207" s="323"/>
    </row>
    <row r="208" spans="1:4" ht="22.5">
      <c r="A208" s="486">
        <v>3</v>
      </c>
      <c r="B208" s="487" t="s">
        <v>660</v>
      </c>
      <c r="C208" s="487" t="s">
        <v>672</v>
      </c>
      <c r="D208" s="324"/>
    </row>
    <row r="209" spans="1:4" ht="12.75">
      <c r="A209" s="486">
        <v>4</v>
      </c>
      <c r="B209" s="487" t="s">
        <v>661</v>
      </c>
      <c r="C209" s="487" t="s">
        <v>673</v>
      </c>
      <c r="D209" s="324"/>
    </row>
    <row r="210" spans="1:4" ht="22.5">
      <c r="A210" s="486">
        <v>5</v>
      </c>
      <c r="B210" s="487" t="s">
        <v>662</v>
      </c>
      <c r="C210" s="487" t="s">
        <v>674</v>
      </c>
    </row>
    <row r="211" spans="1:4" ht="24.6" customHeight="1">
      <c r="A211" s="486">
        <v>6</v>
      </c>
      <c r="B211" s="487" t="s">
        <v>663</v>
      </c>
      <c r="C211" s="487" t="s">
        <v>675</v>
      </c>
    </row>
    <row r="212" spans="1:4" ht="22.5">
      <c r="A212" s="486">
        <v>7</v>
      </c>
      <c r="B212" s="487" t="s">
        <v>664</v>
      </c>
      <c r="C212" s="487" t="s">
        <v>676</v>
      </c>
    </row>
    <row r="213" spans="1:4">
      <c r="A213" s="486">
        <v>7.1</v>
      </c>
      <c r="B213" s="489" t="s">
        <v>665</v>
      </c>
      <c r="C213" s="487" t="s">
        <v>677</v>
      </c>
    </row>
    <row r="214" spans="1:4" ht="22.5">
      <c r="A214" s="486">
        <v>7.2</v>
      </c>
      <c r="B214" s="489" t="s">
        <v>666</v>
      </c>
      <c r="C214" s="487" t="s">
        <v>678</v>
      </c>
    </row>
    <row r="215" spans="1:4">
      <c r="A215" s="486">
        <v>7.3</v>
      </c>
      <c r="B215" s="488" t="s">
        <v>667</v>
      </c>
      <c r="C215" s="487" t="s">
        <v>679</v>
      </c>
    </row>
    <row r="216" spans="1:4" ht="39.6" customHeight="1">
      <c r="A216" s="486">
        <v>8</v>
      </c>
      <c r="B216" s="487" t="s">
        <v>668</v>
      </c>
      <c r="C216" s="484" t="s">
        <v>680</v>
      </c>
    </row>
    <row r="217" spans="1:4">
      <c r="A217" s="486">
        <v>9</v>
      </c>
      <c r="B217" s="487" t="s">
        <v>669</v>
      </c>
      <c r="C217" s="484" t="s">
        <v>681</v>
      </c>
    </row>
    <row r="218" spans="1:4" ht="22.5">
      <c r="A218" s="528">
        <v>10.1</v>
      </c>
      <c r="B218" s="529" t="s">
        <v>689</v>
      </c>
      <c r="C218" s="520" t="s">
        <v>690</v>
      </c>
    </row>
    <row r="219" spans="1:4">
      <c r="A219" s="983"/>
      <c r="B219" s="530" t="s">
        <v>876</v>
      </c>
      <c r="C219" s="484" t="s">
        <v>883</v>
      </c>
    </row>
    <row r="220" spans="1:4">
      <c r="A220" s="983"/>
      <c r="B220" s="485" t="s">
        <v>541</v>
      </c>
      <c r="C220" s="484" t="s">
        <v>882</v>
      </c>
    </row>
    <row r="221" spans="1:4">
      <c r="A221" s="983"/>
      <c r="B221" s="485" t="s">
        <v>875</v>
      </c>
      <c r="C221" s="572" t="s">
        <v>966</v>
      </c>
    </row>
    <row r="222" spans="1:4">
      <c r="A222" s="983"/>
      <c r="B222" s="485" t="s">
        <v>683</v>
      </c>
      <c r="C222" s="484" t="s">
        <v>881</v>
      </c>
    </row>
    <row r="223" spans="1:4" ht="22.5">
      <c r="A223" s="983"/>
      <c r="B223" s="485" t="s">
        <v>687</v>
      </c>
      <c r="C223" s="499" t="s">
        <v>880</v>
      </c>
    </row>
    <row r="224" spans="1:4" ht="33.75">
      <c r="A224" s="983"/>
      <c r="B224" s="485" t="s">
        <v>686</v>
      </c>
      <c r="C224" s="484" t="s">
        <v>879</v>
      </c>
    </row>
    <row r="225" spans="1:3">
      <c r="A225" s="983"/>
      <c r="B225" s="485" t="s">
        <v>915</v>
      </c>
      <c r="C225" s="484" t="s">
        <v>878</v>
      </c>
    </row>
    <row r="226" spans="1:3" ht="22.5">
      <c r="A226" s="983"/>
      <c r="B226" s="485" t="s">
        <v>916</v>
      </c>
      <c r="C226" s="484" t="s">
        <v>877</v>
      </c>
    </row>
    <row r="227" spans="1:3" ht="12.75">
      <c r="A227" s="521"/>
      <c r="B227" s="522"/>
      <c r="C227" s="523"/>
    </row>
    <row r="228" spans="1:3" ht="12.75">
      <c r="A228" s="521"/>
      <c r="B228" s="523"/>
      <c r="C228" s="524"/>
    </row>
    <row r="229" spans="1:3" ht="12.75">
      <c r="A229" s="521"/>
      <c r="B229" s="523"/>
      <c r="C229" s="524"/>
    </row>
    <row r="230" spans="1:3" ht="12.75">
      <c r="A230" s="521"/>
      <c r="B230" s="525"/>
      <c r="C230" s="524"/>
    </row>
    <row r="231" spans="1:3" ht="12.75">
      <c r="A231" s="974"/>
      <c r="B231" s="526"/>
      <c r="C231" s="524"/>
    </row>
    <row r="232" spans="1:3" ht="12.75">
      <c r="A232" s="974"/>
      <c r="B232" s="526"/>
      <c r="C232" s="524"/>
    </row>
    <row r="233" spans="1:3" ht="12.75">
      <c r="A233" s="974"/>
      <c r="B233" s="526"/>
      <c r="C233" s="524"/>
    </row>
    <row r="234" spans="1:3" ht="12.75">
      <c r="A234" s="974"/>
      <c r="B234" s="526"/>
      <c r="C234" s="527"/>
    </row>
    <row r="235" spans="1:3" ht="40.5" customHeight="1">
      <c r="A235" s="974"/>
      <c r="B235" s="526"/>
      <c r="C235" s="524"/>
    </row>
    <row r="236" spans="1:3" ht="24" customHeight="1">
      <c r="A236" s="974"/>
      <c r="B236" s="526"/>
      <c r="C236" s="524"/>
    </row>
    <row r="237" spans="1:3" ht="12.75">
      <c r="A237" s="974"/>
      <c r="B237" s="526"/>
      <c r="C237" s="524"/>
    </row>
  </sheetData>
  <mergeCells count="133">
    <mergeCell ref="B158:C158"/>
    <mergeCell ref="B160:C160"/>
    <mergeCell ref="B161:C161"/>
    <mergeCell ref="B117:C117"/>
    <mergeCell ref="B119:C119"/>
    <mergeCell ref="B120:C120"/>
    <mergeCell ref="B149:C149"/>
    <mergeCell ref="B150:C150"/>
    <mergeCell ref="B151:C151"/>
    <mergeCell ref="B152:C152"/>
    <mergeCell ref="B153:C153"/>
    <mergeCell ref="B154:C154"/>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11:C111"/>
    <mergeCell ref="A112:C112"/>
    <mergeCell ref="A113:C113"/>
    <mergeCell ref="B114:C114"/>
    <mergeCell ref="B115:C115"/>
    <mergeCell ref="B116:C116"/>
    <mergeCell ref="A98:C98"/>
    <mergeCell ref="A106:C106"/>
    <mergeCell ref="B107:C107"/>
    <mergeCell ref="A108:C108"/>
    <mergeCell ref="B109:C109"/>
    <mergeCell ref="B110:C110"/>
    <mergeCell ref="B92:C92"/>
    <mergeCell ref="B93:C93"/>
    <mergeCell ref="B94:C94"/>
    <mergeCell ref="B95:C95"/>
    <mergeCell ref="B96:C96"/>
    <mergeCell ref="A97:C97"/>
    <mergeCell ref="B86:C86"/>
    <mergeCell ref="B87:C87"/>
    <mergeCell ref="B88:C88"/>
    <mergeCell ref="A89:C89"/>
    <mergeCell ref="B90:C90"/>
    <mergeCell ref="B91:C91"/>
    <mergeCell ref="B80:C80"/>
    <mergeCell ref="A81:C81"/>
    <mergeCell ref="B82:C82"/>
    <mergeCell ref="B83:C83"/>
    <mergeCell ref="B84:C84"/>
    <mergeCell ref="B85:C85"/>
    <mergeCell ref="B74:C74"/>
    <mergeCell ref="B75:C75"/>
    <mergeCell ref="B76:C76"/>
    <mergeCell ref="A77:C77"/>
    <mergeCell ref="B78:C78"/>
    <mergeCell ref="B79:C79"/>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27">
    <cfRule type="duplicateValues" dxfId="7" priority="5"/>
    <cfRule type="duplicateValues" dxfId="6" priority="6"/>
  </conditionalFormatting>
  <conditionalFormatting sqref="B227">
    <cfRule type="duplicateValues" dxfId="5" priority="7"/>
  </conditionalFormatting>
  <conditionalFormatting sqref="B227">
    <cfRule type="duplicateValues" dxfId="4" priority="8"/>
  </conditionalFormatting>
  <conditionalFormatting sqref="B215">
    <cfRule type="duplicateValues" dxfId="3" priority="1"/>
    <cfRule type="duplicateValues" dxfId="2" priority="2"/>
  </conditionalFormatting>
  <conditionalFormatting sqref="B215">
    <cfRule type="duplicateValues" dxfId="1" priority="3"/>
  </conditionalFormatting>
  <conditionalFormatting sqref="B215">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5"/>
  <sheetViews>
    <sheetView zoomScale="80" zoomScaleNormal="80" workbookViewId="0">
      <selection activeCell="B1" sqref="B1"/>
    </sheetView>
  </sheetViews>
  <sheetFormatPr defaultRowHeight="15"/>
  <cols>
    <col min="2" max="2" width="66.5703125" customWidth="1"/>
    <col min="3" max="8" width="17.85546875" customWidth="1"/>
    <col min="14" max="14" width="16.28515625" customWidth="1"/>
    <col min="16" max="16" width="24.28515625" customWidth="1"/>
  </cols>
  <sheetData>
    <row r="1" spans="1:8" ht="15.75">
      <c r="A1" s="16" t="s">
        <v>97</v>
      </c>
      <c r="B1" s="236" t="str">
        <f>'1. key ratios'!B1</f>
        <v>სს "ხალიკ ბანკი საქართველო"</v>
      </c>
      <c r="C1" s="15"/>
      <c r="D1" s="179"/>
      <c r="E1" s="179"/>
      <c r="F1" s="179"/>
      <c r="G1" s="179"/>
    </row>
    <row r="2" spans="1:8" ht="15.75">
      <c r="A2" s="16" t="s">
        <v>98</v>
      </c>
      <c r="B2" s="265">
        <f>'1. key ratios'!B2</f>
        <v>45747</v>
      </c>
      <c r="C2" s="27"/>
      <c r="D2" s="17"/>
      <c r="E2" s="17"/>
      <c r="F2" s="17"/>
      <c r="G2" s="17"/>
      <c r="H2" s="1"/>
    </row>
    <row r="3" spans="1:8" ht="15.75">
      <c r="A3" s="16"/>
      <c r="B3" s="15"/>
      <c r="C3" s="27"/>
      <c r="D3" s="17"/>
      <c r="E3" s="17"/>
      <c r="F3" s="17"/>
      <c r="G3" s="17"/>
      <c r="H3" s="1"/>
    </row>
    <row r="4" spans="1:8">
      <c r="A4" s="816" t="s">
        <v>25</v>
      </c>
      <c r="B4" s="812" t="s">
        <v>155</v>
      </c>
      <c r="C4" s="814" t="s">
        <v>103</v>
      </c>
      <c r="D4" s="814"/>
      <c r="E4" s="814"/>
      <c r="F4" s="814" t="s">
        <v>104</v>
      </c>
      <c r="G4" s="814"/>
      <c r="H4" s="815"/>
    </row>
    <row r="5" spans="1:8" ht="15.6" customHeight="1">
      <c r="A5" s="817"/>
      <c r="B5" s="813"/>
      <c r="C5" s="355" t="s">
        <v>26</v>
      </c>
      <c r="D5" s="355" t="s">
        <v>77</v>
      </c>
      <c r="E5" s="355" t="s">
        <v>66</v>
      </c>
      <c r="F5" s="355" t="s">
        <v>26</v>
      </c>
      <c r="G5" s="355" t="s">
        <v>77</v>
      </c>
      <c r="H5" s="355" t="s">
        <v>66</v>
      </c>
    </row>
    <row r="6" spans="1:8">
      <c r="A6" s="382">
        <v>1</v>
      </c>
      <c r="B6" s="356" t="s">
        <v>744</v>
      </c>
      <c r="C6" s="643">
        <f>SUM(C7:C12)</f>
        <v>9073438.2600000072</v>
      </c>
      <c r="D6" s="643">
        <f>SUM(D7:D12)</f>
        <v>10993156.779999999</v>
      </c>
      <c r="E6" s="644">
        <f>C6+D6</f>
        <v>20066595.040000007</v>
      </c>
      <c r="F6" s="643">
        <f>SUM(F7:F12)</f>
        <v>7519960.528562095</v>
      </c>
      <c r="G6" s="643">
        <f>SUM(G7:G12)</f>
        <v>11117408.169392455</v>
      </c>
      <c r="H6" s="644">
        <f>F6+G6</f>
        <v>18637368.69795455</v>
      </c>
    </row>
    <row r="7" spans="1:8">
      <c r="A7" s="382">
        <v>1.1000000000000001</v>
      </c>
      <c r="B7" s="357" t="s">
        <v>698</v>
      </c>
      <c r="C7" s="643">
        <v>0</v>
      </c>
      <c r="D7" s="643">
        <v>0</v>
      </c>
      <c r="E7" s="644">
        <f t="shared" ref="E7:E45" si="0">C7+D7</f>
        <v>0</v>
      </c>
      <c r="F7" s="643">
        <v>0</v>
      </c>
      <c r="G7" s="643">
        <v>0</v>
      </c>
      <c r="H7" s="644">
        <f t="shared" ref="H7:H44" si="1">F7+G7</f>
        <v>0</v>
      </c>
    </row>
    <row r="8" spans="1:8" ht="21">
      <c r="A8" s="382">
        <v>1.2</v>
      </c>
      <c r="B8" s="357" t="s">
        <v>745</v>
      </c>
      <c r="C8" s="643">
        <v>0</v>
      </c>
      <c r="D8" s="643">
        <v>0</v>
      </c>
      <c r="E8" s="644">
        <f t="shared" si="0"/>
        <v>0</v>
      </c>
      <c r="F8" s="643">
        <v>0</v>
      </c>
      <c r="G8" s="643">
        <v>0</v>
      </c>
      <c r="H8" s="644">
        <f t="shared" si="1"/>
        <v>0</v>
      </c>
    </row>
    <row r="9" spans="1:8" ht="21.6" customHeight="1">
      <c r="A9" s="382">
        <v>1.3</v>
      </c>
      <c r="B9" s="351" t="s">
        <v>746</v>
      </c>
      <c r="C9" s="643">
        <v>0</v>
      </c>
      <c r="D9" s="643">
        <v>0</v>
      </c>
      <c r="E9" s="644">
        <f t="shared" si="0"/>
        <v>0</v>
      </c>
      <c r="F9" s="643">
        <v>0</v>
      </c>
      <c r="G9" s="643">
        <v>0</v>
      </c>
      <c r="H9" s="644">
        <f t="shared" si="1"/>
        <v>0</v>
      </c>
    </row>
    <row r="10" spans="1:8" ht="21">
      <c r="A10" s="382">
        <v>1.4</v>
      </c>
      <c r="B10" s="351" t="s">
        <v>702</v>
      </c>
      <c r="C10" s="643">
        <v>0</v>
      </c>
      <c r="D10" s="643">
        <v>0</v>
      </c>
      <c r="E10" s="644">
        <f t="shared" si="0"/>
        <v>0</v>
      </c>
      <c r="F10" s="643">
        <v>0</v>
      </c>
      <c r="G10" s="643">
        <v>0</v>
      </c>
      <c r="H10" s="644">
        <f t="shared" si="1"/>
        <v>0</v>
      </c>
    </row>
    <row r="11" spans="1:8">
      <c r="A11" s="382">
        <v>1.5</v>
      </c>
      <c r="B11" s="351" t="s">
        <v>705</v>
      </c>
      <c r="C11" s="643">
        <v>9073438.2600000072</v>
      </c>
      <c r="D11" s="643">
        <v>10993156.779999999</v>
      </c>
      <c r="E11" s="644">
        <f t="shared" si="0"/>
        <v>20066595.040000007</v>
      </c>
      <c r="F11" s="643">
        <v>7519960.528562095</v>
      </c>
      <c r="G11" s="643">
        <v>11117408.169392455</v>
      </c>
      <c r="H11" s="644">
        <f t="shared" si="1"/>
        <v>18637368.69795455</v>
      </c>
    </row>
    <row r="12" spans="1:8">
      <c r="A12" s="382">
        <v>1.6</v>
      </c>
      <c r="B12" s="358" t="s">
        <v>88</v>
      </c>
      <c r="C12" s="643">
        <v>0</v>
      </c>
      <c r="D12" s="643">
        <v>0</v>
      </c>
      <c r="E12" s="644">
        <f t="shared" si="0"/>
        <v>0</v>
      </c>
      <c r="F12" s="643">
        <v>0</v>
      </c>
      <c r="G12" s="643">
        <v>0</v>
      </c>
      <c r="H12" s="644">
        <f t="shared" si="1"/>
        <v>0</v>
      </c>
    </row>
    <row r="13" spans="1:8">
      <c r="A13" s="382">
        <v>2</v>
      </c>
      <c r="B13" s="359" t="s">
        <v>747</v>
      </c>
      <c r="C13" s="643">
        <f>SUM(C14:C17)</f>
        <v>-2161303.73</v>
      </c>
      <c r="D13" s="643">
        <f>SUM(D14:D17)</f>
        <v>-6408319.1799999978</v>
      </c>
      <c r="E13" s="644">
        <f t="shared" si="0"/>
        <v>-8569622.9099999983</v>
      </c>
      <c r="F13" s="643">
        <f>SUM(F14:F17)</f>
        <v>-1598064.55</v>
      </c>
      <c r="G13" s="643">
        <f>SUM(G14:G17)</f>
        <v>-6255458.2999999998</v>
      </c>
      <c r="H13" s="644">
        <f t="shared" si="1"/>
        <v>-7853522.8499999996</v>
      </c>
    </row>
    <row r="14" spans="1:8">
      <c r="A14" s="382">
        <v>2.1</v>
      </c>
      <c r="B14" s="351" t="s">
        <v>748</v>
      </c>
      <c r="C14" s="643">
        <v>0</v>
      </c>
      <c r="D14" s="643">
        <v>0</v>
      </c>
      <c r="E14" s="644">
        <f t="shared" si="0"/>
        <v>0</v>
      </c>
      <c r="F14" s="643">
        <v>0</v>
      </c>
      <c r="G14" s="643">
        <v>0</v>
      </c>
      <c r="H14" s="644">
        <f t="shared" si="1"/>
        <v>0</v>
      </c>
    </row>
    <row r="15" spans="1:8" ht="24.6" customHeight="1">
      <c r="A15" s="382">
        <v>2.2000000000000002</v>
      </c>
      <c r="B15" s="351" t="s">
        <v>749</v>
      </c>
      <c r="C15" s="643">
        <v>0</v>
      </c>
      <c r="D15" s="643">
        <v>0</v>
      </c>
      <c r="E15" s="644">
        <f t="shared" si="0"/>
        <v>0</v>
      </c>
      <c r="F15" s="643">
        <v>0</v>
      </c>
      <c r="G15" s="643">
        <v>0</v>
      </c>
      <c r="H15" s="644">
        <f t="shared" si="1"/>
        <v>0</v>
      </c>
    </row>
    <row r="16" spans="1:8" ht="20.45" customHeight="1">
      <c r="A16" s="382">
        <v>2.2999999999999998</v>
      </c>
      <c r="B16" s="351" t="s">
        <v>750</v>
      </c>
      <c r="C16" s="643">
        <v>-2161303.73</v>
      </c>
      <c r="D16" s="643">
        <v>-6408319.1799999978</v>
      </c>
      <c r="E16" s="644">
        <f t="shared" si="0"/>
        <v>-8569622.9099999983</v>
      </c>
      <c r="F16" s="643">
        <v>-1598064.55</v>
      </c>
      <c r="G16" s="643">
        <v>-6255458.2999999998</v>
      </c>
      <c r="H16" s="644">
        <f t="shared" si="1"/>
        <v>-7853522.8499999996</v>
      </c>
    </row>
    <row r="17" spans="1:8">
      <c r="A17" s="382">
        <v>2.4</v>
      </c>
      <c r="B17" s="351" t="s">
        <v>751</v>
      </c>
      <c r="C17" s="643">
        <v>0</v>
      </c>
      <c r="D17" s="643">
        <v>0</v>
      </c>
      <c r="E17" s="644">
        <f t="shared" si="0"/>
        <v>0</v>
      </c>
      <c r="F17" s="643">
        <v>0</v>
      </c>
      <c r="G17" s="643">
        <v>0</v>
      </c>
      <c r="H17" s="644">
        <f t="shared" si="1"/>
        <v>0</v>
      </c>
    </row>
    <row r="18" spans="1:8">
      <c r="A18" s="382">
        <v>3</v>
      </c>
      <c r="B18" s="359" t="s">
        <v>752</v>
      </c>
      <c r="C18" s="643">
        <v>0</v>
      </c>
      <c r="D18" s="643">
        <v>0</v>
      </c>
      <c r="E18" s="644">
        <f t="shared" si="0"/>
        <v>0</v>
      </c>
      <c r="F18" s="643">
        <v>0</v>
      </c>
      <c r="G18" s="643">
        <v>0</v>
      </c>
      <c r="H18" s="644">
        <f t="shared" si="1"/>
        <v>0</v>
      </c>
    </row>
    <row r="19" spans="1:8">
      <c r="A19" s="382">
        <v>4</v>
      </c>
      <c r="B19" s="359" t="s">
        <v>753</v>
      </c>
      <c r="C19" s="643">
        <v>265850.01000000007</v>
      </c>
      <c r="D19" s="643">
        <v>257951.33000000002</v>
      </c>
      <c r="E19" s="644">
        <f t="shared" si="0"/>
        <v>523801.34000000008</v>
      </c>
      <c r="F19" s="643">
        <v>277600.69999999995</v>
      </c>
      <c r="G19" s="643">
        <v>282653.11</v>
      </c>
      <c r="H19" s="644">
        <f t="shared" si="1"/>
        <v>560253.80999999994</v>
      </c>
    </row>
    <row r="20" spans="1:8">
      <c r="A20" s="382">
        <v>5</v>
      </c>
      <c r="B20" s="359" t="s">
        <v>754</v>
      </c>
      <c r="C20" s="643">
        <v>-180223.08000000034</v>
      </c>
      <c r="D20" s="643">
        <v>-603026.05999999982</v>
      </c>
      <c r="E20" s="644">
        <f t="shared" si="0"/>
        <v>-783249.14000000013</v>
      </c>
      <c r="F20" s="643">
        <v>-159573.11000000002</v>
      </c>
      <c r="G20" s="643">
        <v>-480537.41000000015</v>
      </c>
      <c r="H20" s="644">
        <f t="shared" si="1"/>
        <v>-640110.52000000014</v>
      </c>
    </row>
    <row r="21" spans="1:8" ht="38.450000000000003" customHeight="1">
      <c r="A21" s="382">
        <v>6</v>
      </c>
      <c r="B21" s="359" t="s">
        <v>755</v>
      </c>
      <c r="C21" s="643">
        <v>0</v>
      </c>
      <c r="D21" s="643">
        <v>0</v>
      </c>
      <c r="E21" s="644">
        <f t="shared" si="0"/>
        <v>0</v>
      </c>
      <c r="F21" s="643">
        <v>0</v>
      </c>
      <c r="G21" s="643">
        <v>0</v>
      </c>
      <c r="H21" s="644">
        <f t="shared" si="1"/>
        <v>0</v>
      </c>
    </row>
    <row r="22" spans="1:8" ht="27.6" customHeight="1">
      <c r="A22" s="382">
        <v>7</v>
      </c>
      <c r="B22" s="359" t="s">
        <v>756</v>
      </c>
      <c r="C22" s="643">
        <v>195433.69000000018</v>
      </c>
      <c r="D22" s="643">
        <v>0</v>
      </c>
      <c r="E22" s="644">
        <f t="shared" si="0"/>
        <v>195433.69000000018</v>
      </c>
      <c r="F22" s="643">
        <v>557113.1</v>
      </c>
      <c r="G22" s="643">
        <v>0</v>
      </c>
      <c r="H22" s="644">
        <f t="shared" si="1"/>
        <v>557113.1</v>
      </c>
    </row>
    <row r="23" spans="1:8" ht="36.950000000000003" customHeight="1">
      <c r="A23" s="382">
        <v>8</v>
      </c>
      <c r="B23" s="360" t="s">
        <v>757</v>
      </c>
      <c r="C23" s="643">
        <v>0</v>
      </c>
      <c r="D23" s="643">
        <v>0</v>
      </c>
      <c r="E23" s="644">
        <f t="shared" si="0"/>
        <v>0</v>
      </c>
      <c r="F23" s="643">
        <v>0</v>
      </c>
      <c r="G23" s="643">
        <v>0</v>
      </c>
      <c r="H23" s="644">
        <f t="shared" si="1"/>
        <v>0</v>
      </c>
    </row>
    <row r="24" spans="1:8" ht="34.5" customHeight="1">
      <c r="A24" s="382">
        <v>9</v>
      </c>
      <c r="B24" s="360" t="s">
        <v>758</v>
      </c>
      <c r="C24" s="643">
        <v>0</v>
      </c>
      <c r="D24" s="643">
        <v>0</v>
      </c>
      <c r="E24" s="644">
        <f t="shared" si="0"/>
        <v>0</v>
      </c>
      <c r="F24" s="643">
        <v>0</v>
      </c>
      <c r="G24" s="643">
        <v>0</v>
      </c>
      <c r="H24" s="644">
        <f t="shared" si="1"/>
        <v>0</v>
      </c>
    </row>
    <row r="25" spans="1:8">
      <c r="A25" s="382">
        <v>10</v>
      </c>
      <c r="B25" s="359" t="s">
        <v>759</v>
      </c>
      <c r="C25" s="643">
        <v>649550.93999999948</v>
      </c>
      <c r="D25" s="643">
        <v>0</v>
      </c>
      <c r="E25" s="644">
        <f t="shared" si="0"/>
        <v>649550.93999999948</v>
      </c>
      <c r="F25" s="643">
        <v>1210831.4499999997</v>
      </c>
      <c r="G25" s="643">
        <v>0</v>
      </c>
      <c r="H25" s="644">
        <f t="shared" si="1"/>
        <v>1210831.4499999997</v>
      </c>
    </row>
    <row r="26" spans="1:8" ht="27" customHeight="1">
      <c r="A26" s="382">
        <v>11</v>
      </c>
      <c r="B26" s="361" t="s">
        <v>760</v>
      </c>
      <c r="C26" s="643">
        <v>0</v>
      </c>
      <c r="D26" s="643">
        <v>0</v>
      </c>
      <c r="E26" s="644">
        <f t="shared" si="0"/>
        <v>0</v>
      </c>
      <c r="F26" s="643">
        <v>0</v>
      </c>
      <c r="G26" s="643">
        <v>0</v>
      </c>
      <c r="H26" s="644">
        <f t="shared" si="1"/>
        <v>0</v>
      </c>
    </row>
    <row r="27" spans="1:8">
      <c r="A27" s="382">
        <v>12</v>
      </c>
      <c r="B27" s="359" t="s">
        <v>761</v>
      </c>
      <c r="C27" s="643">
        <v>69274.75</v>
      </c>
      <c r="D27" s="643">
        <v>12845.74</v>
      </c>
      <c r="E27" s="644">
        <f t="shared" si="0"/>
        <v>82120.490000000005</v>
      </c>
      <c r="F27" s="643">
        <v>4967.2000000000007</v>
      </c>
      <c r="G27" s="643">
        <v>19353.03</v>
      </c>
      <c r="H27" s="644">
        <f t="shared" si="1"/>
        <v>24320.23</v>
      </c>
    </row>
    <row r="28" spans="1:8">
      <c r="A28" s="382">
        <v>13</v>
      </c>
      <c r="B28" s="362" t="s">
        <v>762</v>
      </c>
      <c r="C28" s="643">
        <v>-1098183.42</v>
      </c>
      <c r="D28" s="643">
        <v>-118727.61000000003</v>
      </c>
      <c r="E28" s="644">
        <f t="shared" si="0"/>
        <v>-1216911.03</v>
      </c>
      <c r="F28" s="643">
        <v>-891880.41999999993</v>
      </c>
      <c r="G28" s="643">
        <v>-135907.01999999999</v>
      </c>
      <c r="H28" s="644">
        <f t="shared" si="1"/>
        <v>-1027787.44</v>
      </c>
    </row>
    <row r="29" spans="1:8">
      <c r="A29" s="382">
        <v>14</v>
      </c>
      <c r="B29" s="363" t="s">
        <v>763</v>
      </c>
      <c r="C29" s="643">
        <f>SUM(C30:C31)</f>
        <v>-4754445.9499999993</v>
      </c>
      <c r="D29" s="643">
        <f>SUM(D30:D31)</f>
        <v>0</v>
      </c>
      <c r="E29" s="644">
        <f t="shared" si="0"/>
        <v>-4754445.9499999993</v>
      </c>
      <c r="F29" s="643">
        <f>SUM(F30:F31)</f>
        <v>-4468726.25</v>
      </c>
      <c r="G29" s="643">
        <f>SUM(G30:G31)</f>
        <v>0</v>
      </c>
      <c r="H29" s="644">
        <f t="shared" si="1"/>
        <v>-4468726.25</v>
      </c>
    </row>
    <row r="30" spans="1:8">
      <c r="A30" s="382">
        <v>14.1</v>
      </c>
      <c r="B30" s="336" t="s">
        <v>764</v>
      </c>
      <c r="C30" s="643">
        <v>-3993833.4199999995</v>
      </c>
      <c r="D30" s="643">
        <v>0</v>
      </c>
      <c r="E30" s="644">
        <f t="shared" si="0"/>
        <v>-3993833.4199999995</v>
      </c>
      <c r="F30" s="643">
        <v>-4111668.2699999996</v>
      </c>
      <c r="G30" s="643">
        <v>0</v>
      </c>
      <c r="H30" s="644">
        <f t="shared" si="1"/>
        <v>-4111668.2699999996</v>
      </c>
    </row>
    <row r="31" spans="1:8">
      <c r="A31" s="382">
        <v>14.2</v>
      </c>
      <c r="B31" s="336" t="s">
        <v>765</v>
      </c>
      <c r="C31" s="643">
        <v>-760612.53</v>
      </c>
      <c r="D31" s="643">
        <v>0</v>
      </c>
      <c r="E31" s="644">
        <f t="shared" si="0"/>
        <v>-760612.53</v>
      </c>
      <c r="F31" s="643">
        <v>-357057.98</v>
      </c>
      <c r="G31" s="643">
        <v>0</v>
      </c>
      <c r="H31" s="644">
        <f t="shared" si="1"/>
        <v>-357057.98</v>
      </c>
    </row>
    <row r="32" spans="1:8">
      <c r="A32" s="382">
        <v>15</v>
      </c>
      <c r="B32" s="364" t="s">
        <v>766</v>
      </c>
      <c r="C32" s="643">
        <v>-731181.28999999992</v>
      </c>
      <c r="D32" s="643">
        <v>0</v>
      </c>
      <c r="E32" s="644">
        <f t="shared" si="0"/>
        <v>-731181.28999999992</v>
      </c>
      <c r="F32" s="643">
        <v>-720562.59999999986</v>
      </c>
      <c r="G32" s="643">
        <v>0</v>
      </c>
      <c r="H32" s="644">
        <f t="shared" si="1"/>
        <v>-720562.59999999986</v>
      </c>
    </row>
    <row r="33" spans="1:8" ht="22.5" customHeight="1">
      <c r="A33" s="382">
        <v>16</v>
      </c>
      <c r="B33" s="332" t="s">
        <v>767</v>
      </c>
      <c r="C33" s="643">
        <v>0</v>
      </c>
      <c r="D33" s="643">
        <v>0</v>
      </c>
      <c r="E33" s="644">
        <f t="shared" si="0"/>
        <v>0</v>
      </c>
      <c r="F33" s="643">
        <v>0</v>
      </c>
      <c r="G33" s="643">
        <v>0</v>
      </c>
      <c r="H33" s="644">
        <f t="shared" si="1"/>
        <v>0</v>
      </c>
    </row>
    <row r="34" spans="1:8">
      <c r="A34" s="382">
        <v>17</v>
      </c>
      <c r="B34" s="359" t="s">
        <v>768</v>
      </c>
      <c r="C34" s="643">
        <f>SUM(C35:C36)</f>
        <v>-67585.329999999987</v>
      </c>
      <c r="D34" s="643">
        <f>SUM(D35:D36)</f>
        <v>-24214.110000000004</v>
      </c>
      <c r="E34" s="644">
        <f t="shared" si="0"/>
        <v>-91799.439999999988</v>
      </c>
      <c r="F34" s="643">
        <f>SUM(F35:F36)</f>
        <v>-343669.39</v>
      </c>
      <c r="G34" s="643">
        <f>SUM(G35:G36)</f>
        <v>69412.86</v>
      </c>
      <c r="H34" s="644">
        <f t="shared" si="1"/>
        <v>-274256.53000000003</v>
      </c>
    </row>
    <row r="35" spans="1:8">
      <c r="A35" s="382">
        <v>17.100000000000001</v>
      </c>
      <c r="B35" s="365" t="s">
        <v>769</v>
      </c>
      <c r="C35" s="643">
        <v>-25150.839999999997</v>
      </c>
      <c r="D35" s="643">
        <v>-35609.050000000003</v>
      </c>
      <c r="E35" s="644">
        <f t="shared" si="0"/>
        <v>-60759.89</v>
      </c>
      <c r="F35" s="643">
        <v>-299894.38</v>
      </c>
      <c r="G35" s="643">
        <v>68159.75</v>
      </c>
      <c r="H35" s="644">
        <f t="shared" si="1"/>
        <v>-231734.63</v>
      </c>
    </row>
    <row r="36" spans="1:8">
      <c r="A36" s="382">
        <v>17.2</v>
      </c>
      <c r="B36" s="336" t="s">
        <v>770</v>
      </c>
      <c r="C36" s="643">
        <v>-42434.489999999991</v>
      </c>
      <c r="D36" s="643">
        <v>11394.939999999999</v>
      </c>
      <c r="E36" s="644">
        <f t="shared" si="0"/>
        <v>-31039.549999999992</v>
      </c>
      <c r="F36" s="643">
        <v>-43775.010000000024</v>
      </c>
      <c r="G36" s="643">
        <v>1253.1100000000001</v>
      </c>
      <c r="H36" s="644">
        <f t="shared" si="1"/>
        <v>-42521.900000000023</v>
      </c>
    </row>
    <row r="37" spans="1:8" ht="41.45" customHeight="1">
      <c r="A37" s="382">
        <v>18</v>
      </c>
      <c r="B37" s="366" t="s">
        <v>771</v>
      </c>
      <c r="C37" s="643">
        <f>SUM(C38:C39)</f>
        <v>-880339.78000000166</v>
      </c>
      <c r="D37" s="643">
        <f>SUM(D38:D39)</f>
        <v>245437.1100000008</v>
      </c>
      <c r="E37" s="644">
        <f t="shared" si="0"/>
        <v>-634902.67000000086</v>
      </c>
      <c r="F37" s="643">
        <f>SUM(F38:F39)</f>
        <v>114568.85587817269</v>
      </c>
      <c r="G37" s="645">
        <f>SUM(G38:G39)</f>
        <v>41308.464121822719</v>
      </c>
      <c r="H37" s="644">
        <f t="shared" si="1"/>
        <v>155877.31999999541</v>
      </c>
    </row>
    <row r="38" spans="1:8" ht="21">
      <c r="A38" s="382">
        <v>18.100000000000001</v>
      </c>
      <c r="B38" s="351" t="s">
        <v>772</v>
      </c>
      <c r="C38" s="643">
        <v>0</v>
      </c>
      <c r="D38" s="643">
        <v>0</v>
      </c>
      <c r="E38" s="644">
        <f t="shared" si="0"/>
        <v>0</v>
      </c>
      <c r="F38" s="643">
        <v>0</v>
      </c>
      <c r="G38" s="643">
        <v>0</v>
      </c>
      <c r="H38" s="644">
        <f t="shared" si="1"/>
        <v>0</v>
      </c>
    </row>
    <row r="39" spans="1:8">
      <c r="A39" s="382">
        <v>18.2</v>
      </c>
      <c r="B39" s="351" t="s">
        <v>773</v>
      </c>
      <c r="C39" s="643">
        <v>-880339.78000000166</v>
      </c>
      <c r="D39" s="643">
        <v>245437.1100000008</v>
      </c>
      <c r="E39" s="644">
        <f t="shared" si="0"/>
        <v>-634902.67000000086</v>
      </c>
      <c r="F39" s="643">
        <v>114568.85587817269</v>
      </c>
      <c r="G39" s="643">
        <v>41308.464121822719</v>
      </c>
      <c r="H39" s="644">
        <f t="shared" si="1"/>
        <v>155877.31999999541</v>
      </c>
    </row>
    <row r="40" spans="1:8" ht="24.6" customHeight="1">
      <c r="A40" s="382">
        <v>19</v>
      </c>
      <c r="B40" s="366" t="s">
        <v>774</v>
      </c>
      <c r="C40" s="643">
        <v>0</v>
      </c>
      <c r="D40" s="643">
        <v>0</v>
      </c>
      <c r="E40" s="644">
        <f t="shared" si="0"/>
        <v>0</v>
      </c>
      <c r="F40" s="643">
        <v>0</v>
      </c>
      <c r="G40" s="643">
        <v>0</v>
      </c>
      <c r="H40" s="644">
        <f t="shared" si="1"/>
        <v>0</v>
      </c>
    </row>
    <row r="41" spans="1:8" ht="24.95" customHeight="1">
      <c r="A41" s="382">
        <v>20</v>
      </c>
      <c r="B41" s="366" t="s">
        <v>775</v>
      </c>
      <c r="C41" s="643">
        <v>0</v>
      </c>
      <c r="D41" s="643">
        <v>0</v>
      </c>
      <c r="E41" s="644">
        <f t="shared" si="0"/>
        <v>0</v>
      </c>
      <c r="F41" s="643">
        <v>0</v>
      </c>
      <c r="G41" s="643">
        <v>0</v>
      </c>
      <c r="H41" s="644">
        <f t="shared" si="1"/>
        <v>0</v>
      </c>
    </row>
    <row r="42" spans="1:8" ht="33" customHeight="1">
      <c r="A42" s="382">
        <v>21</v>
      </c>
      <c r="B42" s="367" t="s">
        <v>776</v>
      </c>
      <c r="C42" s="643">
        <v>0</v>
      </c>
      <c r="D42" s="643">
        <v>0</v>
      </c>
      <c r="E42" s="644">
        <f t="shared" si="0"/>
        <v>0</v>
      </c>
      <c r="F42" s="643">
        <v>0</v>
      </c>
      <c r="G42" s="643">
        <v>0</v>
      </c>
      <c r="H42" s="644">
        <f t="shared" si="1"/>
        <v>0</v>
      </c>
    </row>
    <row r="43" spans="1:8">
      <c r="A43" s="382">
        <v>22</v>
      </c>
      <c r="B43" s="368" t="s">
        <v>777</v>
      </c>
      <c r="C43" s="643">
        <f>SUM(C6,C13,C18,C19,C20,C21,C22,C23,C24,C25,C26,C27,C28,C29,C32,C33,C34,C37,C40,C41,C42)</f>
        <v>380285.07000000542</v>
      </c>
      <c r="D43" s="643">
        <f>SUM(D6,D13,D18,D19,D20,D21,D22,D23,D24,D25,D26,D27,D28,D29,D32,D33,D34,D37,D40,D41,D42)</f>
        <v>4355104.0000000037</v>
      </c>
      <c r="E43" s="644">
        <f t="shared" si="0"/>
        <v>4735389.0700000096</v>
      </c>
      <c r="F43" s="643">
        <f>SUM(F6,F13,F18,F19,F20,F21,F22,F23,F24,F25,F26,F27,F28,F29,F32,F33,F34,F37,F40,F41,F42)</f>
        <v>1502565.514440268</v>
      </c>
      <c r="G43" s="643">
        <f>SUM(G6,G13,G18,G19,G20,G21,G22,G23,G24,G25,G26,G27,G28,G29,G32,G33,G34,G37,G40,G41,G42)</f>
        <v>4658232.9035142791</v>
      </c>
      <c r="H43" s="644">
        <f t="shared" si="1"/>
        <v>6160798.4179545473</v>
      </c>
    </row>
    <row r="44" spans="1:8">
      <c r="A44" s="382">
        <v>23</v>
      </c>
      <c r="B44" s="368" t="s">
        <v>778</v>
      </c>
      <c r="C44" s="643">
        <v>-876824.24</v>
      </c>
      <c r="D44" s="643">
        <v>0</v>
      </c>
      <c r="E44" s="644">
        <f t="shared" si="0"/>
        <v>-876824.24</v>
      </c>
      <c r="F44" s="643">
        <v>1085806.44</v>
      </c>
      <c r="G44" s="643">
        <v>0</v>
      </c>
      <c r="H44" s="644">
        <f t="shared" si="1"/>
        <v>1085806.44</v>
      </c>
    </row>
    <row r="45" spans="1:8">
      <c r="A45" s="382">
        <v>24</v>
      </c>
      <c r="B45" s="368" t="s">
        <v>779</v>
      </c>
      <c r="C45" s="643">
        <f>C43+C44</f>
        <v>-496539.16999999457</v>
      </c>
      <c r="D45" s="643">
        <f>D43+D44</f>
        <v>4355104.0000000037</v>
      </c>
      <c r="E45" s="644">
        <f t="shared" si="0"/>
        <v>3858564.8300000094</v>
      </c>
      <c r="F45" s="643">
        <v>416759.0744402681</v>
      </c>
      <c r="G45" s="643">
        <v>4658232.9035142791</v>
      </c>
      <c r="H45" s="644">
        <f t="shared" ref="H45" si="2">F45+G45</f>
        <v>5074991.9779545469</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P47"/>
  <sheetViews>
    <sheetView zoomScale="80" zoomScaleNormal="80" workbookViewId="0">
      <selection activeCell="B1" sqref="B1"/>
    </sheetView>
  </sheetViews>
  <sheetFormatPr defaultRowHeight="15"/>
  <cols>
    <col min="1" max="1" width="8.85546875" style="379"/>
    <col min="2" max="2" width="87.5703125" bestFit="1" customWidth="1"/>
    <col min="3" max="3" width="12.85546875" customWidth="1"/>
    <col min="4" max="4" width="23.7109375" customWidth="1"/>
    <col min="5" max="5" width="24.85546875" customWidth="1"/>
    <col min="6" max="6" width="12.85546875" customWidth="1"/>
    <col min="7" max="7" width="35.42578125" customWidth="1"/>
    <col min="8" max="8" width="27.28515625" customWidth="1"/>
    <col min="10" max="10" width="9.140625" customWidth="1"/>
    <col min="14" max="14" width="13" style="632" bestFit="1" customWidth="1"/>
    <col min="15" max="16" width="14.85546875" style="632" bestFit="1" customWidth="1"/>
  </cols>
  <sheetData>
    <row r="1" spans="1:13" ht="15.75">
      <c r="A1" s="16" t="s">
        <v>97</v>
      </c>
      <c r="B1" s="236" t="str">
        <f>'1. key ratios'!B1</f>
        <v>სს "ხალიკ ბანკი საქართველო"</v>
      </c>
      <c r="C1" s="15"/>
      <c r="D1" s="179"/>
      <c r="E1" s="179"/>
      <c r="F1" s="179"/>
      <c r="G1" s="179"/>
    </row>
    <row r="2" spans="1:13" ht="15.75">
      <c r="A2" s="16" t="s">
        <v>98</v>
      </c>
      <c r="B2" s="265">
        <f>'1. key ratios'!B2</f>
        <v>45747</v>
      </c>
      <c r="C2" s="27"/>
      <c r="D2" s="17"/>
      <c r="E2" s="17"/>
      <c r="F2" s="17"/>
      <c r="G2" s="17"/>
      <c r="H2" s="1"/>
    </row>
    <row r="3" spans="1:13" ht="15.75">
      <c r="A3" s="16"/>
      <c r="B3" s="15"/>
      <c r="C3" s="27"/>
      <c r="D3" s="17"/>
      <c r="E3" s="17"/>
      <c r="F3" s="17"/>
      <c r="G3" s="17"/>
      <c r="H3" s="1"/>
    </row>
    <row r="4" spans="1:13" ht="15.75">
      <c r="A4" s="807" t="s">
        <v>25</v>
      </c>
      <c r="B4" s="818" t="s">
        <v>140</v>
      </c>
      <c r="C4" s="819" t="s">
        <v>103</v>
      </c>
      <c r="D4" s="819"/>
      <c r="E4" s="819"/>
      <c r="F4" s="819" t="s">
        <v>104</v>
      </c>
      <c r="G4" s="819"/>
      <c r="H4" s="820"/>
    </row>
    <row r="5" spans="1:13">
      <c r="A5" s="807"/>
      <c r="B5" s="818"/>
      <c r="C5" s="355" t="s">
        <v>26</v>
      </c>
      <c r="D5" s="355" t="s">
        <v>77</v>
      </c>
      <c r="E5" s="355" t="s">
        <v>66</v>
      </c>
      <c r="F5" s="355" t="s">
        <v>26</v>
      </c>
      <c r="G5" s="355" t="s">
        <v>77</v>
      </c>
      <c r="H5" s="369" t="s">
        <v>66</v>
      </c>
    </row>
    <row r="6" spans="1:13" ht="15.75">
      <c r="A6" s="370">
        <v>1</v>
      </c>
      <c r="B6" s="371" t="s">
        <v>780</v>
      </c>
      <c r="C6" s="646">
        <v>0</v>
      </c>
      <c r="D6" s="646">
        <v>0</v>
      </c>
      <c r="E6" s="647">
        <f t="shared" ref="E6:E43" si="0">C6+D6</f>
        <v>0</v>
      </c>
      <c r="F6" s="646">
        <v>0</v>
      </c>
      <c r="G6" s="646">
        <v>0</v>
      </c>
      <c r="H6" s="648">
        <f t="shared" ref="H6:H37" si="1">F6+G6</f>
        <v>0</v>
      </c>
      <c r="K6" s="639"/>
      <c r="L6" s="639"/>
      <c r="M6" s="639"/>
    </row>
    <row r="7" spans="1:13" ht="25.5">
      <c r="A7" s="370">
        <v>2</v>
      </c>
      <c r="B7" s="371" t="s">
        <v>166</v>
      </c>
      <c r="C7" s="646">
        <v>0</v>
      </c>
      <c r="D7" s="646">
        <v>0</v>
      </c>
      <c r="E7" s="647">
        <f t="shared" si="0"/>
        <v>0</v>
      </c>
      <c r="F7" s="646">
        <v>0</v>
      </c>
      <c r="G7" s="646">
        <v>0</v>
      </c>
      <c r="H7" s="648">
        <f t="shared" si="1"/>
        <v>0</v>
      </c>
      <c r="K7" s="639"/>
      <c r="L7" s="639"/>
      <c r="M7" s="639"/>
    </row>
    <row r="8" spans="1:13" ht="15.75">
      <c r="A8" s="370">
        <v>3</v>
      </c>
      <c r="B8" s="371" t="s">
        <v>168</v>
      </c>
      <c r="C8" s="646">
        <f>C9+C10</f>
        <v>3356684.64</v>
      </c>
      <c r="D8" s="646">
        <f>D9+D10</f>
        <v>514932397.69</v>
      </c>
      <c r="E8" s="647">
        <f t="shared" si="0"/>
        <v>518289082.32999998</v>
      </c>
      <c r="F8" s="646">
        <f>F9+F10</f>
        <v>1282707.6100000001</v>
      </c>
      <c r="G8" s="646">
        <f>G9+G10</f>
        <v>239376250.30000001</v>
      </c>
      <c r="H8" s="648">
        <f t="shared" si="1"/>
        <v>240658957.91000003</v>
      </c>
      <c r="K8" s="639"/>
      <c r="L8" s="639"/>
      <c r="M8" s="639"/>
    </row>
    <row r="9" spans="1:13" ht="15.75">
      <c r="A9" s="370">
        <v>3.1</v>
      </c>
      <c r="B9" s="372" t="s">
        <v>781</v>
      </c>
      <c r="C9" s="646">
        <v>3356684.64</v>
      </c>
      <c r="D9" s="646">
        <v>514932397.69</v>
      </c>
      <c r="E9" s="647">
        <f t="shared" si="0"/>
        <v>518289082.32999998</v>
      </c>
      <c r="F9" s="646">
        <v>1282707.6100000001</v>
      </c>
      <c r="G9" s="646">
        <v>239376250.30000001</v>
      </c>
      <c r="H9" s="648">
        <f t="shared" si="1"/>
        <v>240658957.91000003</v>
      </c>
      <c r="K9" s="639"/>
      <c r="L9" s="639"/>
      <c r="M9" s="639"/>
    </row>
    <row r="10" spans="1:13" ht="15.75">
      <c r="A10" s="370">
        <v>3.2</v>
      </c>
      <c r="B10" s="372" t="s">
        <v>782</v>
      </c>
      <c r="C10" s="646">
        <v>0</v>
      </c>
      <c r="D10" s="646">
        <v>0</v>
      </c>
      <c r="E10" s="647">
        <f t="shared" si="0"/>
        <v>0</v>
      </c>
      <c r="F10" s="646">
        <v>0</v>
      </c>
      <c r="G10" s="646">
        <v>0</v>
      </c>
      <c r="H10" s="648">
        <f t="shared" si="1"/>
        <v>0</v>
      </c>
      <c r="K10" s="639"/>
      <c r="L10" s="639"/>
      <c r="M10" s="639"/>
    </row>
    <row r="11" spans="1:13" ht="25.5">
      <c r="A11" s="370">
        <v>4</v>
      </c>
      <c r="B11" s="371" t="s">
        <v>167</v>
      </c>
      <c r="C11" s="646">
        <f>C12+C13</f>
        <v>0</v>
      </c>
      <c r="D11" s="646">
        <f>D12+D13</f>
        <v>0</v>
      </c>
      <c r="E11" s="647">
        <f t="shared" si="0"/>
        <v>0</v>
      </c>
      <c r="F11" s="646">
        <f>F12+F13</f>
        <v>0</v>
      </c>
      <c r="G11" s="646">
        <f>G12+G13</f>
        <v>0</v>
      </c>
      <c r="H11" s="648">
        <f t="shared" si="1"/>
        <v>0</v>
      </c>
      <c r="K11" s="639"/>
      <c r="L11" s="639"/>
      <c r="M11" s="639"/>
    </row>
    <row r="12" spans="1:13" ht="15.75">
      <c r="A12" s="370">
        <v>4.0999999999999996</v>
      </c>
      <c r="B12" s="372" t="s">
        <v>783</v>
      </c>
      <c r="C12" s="646">
        <v>0</v>
      </c>
      <c r="D12" s="646">
        <v>0</v>
      </c>
      <c r="E12" s="647">
        <f t="shared" si="0"/>
        <v>0</v>
      </c>
      <c r="F12" s="646">
        <v>0</v>
      </c>
      <c r="G12" s="646">
        <v>0</v>
      </c>
      <c r="H12" s="648">
        <f t="shared" si="1"/>
        <v>0</v>
      </c>
      <c r="K12" s="639"/>
      <c r="L12" s="639"/>
      <c r="M12" s="639"/>
    </row>
    <row r="13" spans="1:13" ht="15.75">
      <c r="A13" s="370">
        <v>4.2</v>
      </c>
      <c r="B13" s="372" t="s">
        <v>784</v>
      </c>
      <c r="C13" s="646">
        <v>0</v>
      </c>
      <c r="D13" s="646">
        <v>0</v>
      </c>
      <c r="E13" s="647">
        <f t="shared" si="0"/>
        <v>0</v>
      </c>
      <c r="F13" s="646">
        <v>0</v>
      </c>
      <c r="G13" s="646">
        <v>0</v>
      </c>
      <c r="H13" s="648">
        <f t="shared" si="1"/>
        <v>0</v>
      </c>
      <c r="K13" s="639"/>
      <c r="L13" s="639"/>
      <c r="M13" s="639"/>
    </row>
    <row r="14" spans="1:13" ht="15.75">
      <c r="A14" s="370">
        <v>5</v>
      </c>
      <c r="B14" s="373" t="s">
        <v>785</v>
      </c>
      <c r="C14" s="646">
        <f>C15+C16+C17+C23+C24+C25+C26</f>
        <v>50576492.619999997</v>
      </c>
      <c r="D14" s="646">
        <f>D15+D16+D17+D23+D24+D25+D26</f>
        <v>1836549493.4499998</v>
      </c>
      <c r="E14" s="647">
        <f t="shared" si="0"/>
        <v>1887125986.0699997</v>
      </c>
      <c r="F14" s="646">
        <f>F15+F16+F17+F23+F24+F25+F26</f>
        <v>42247010.869999997</v>
      </c>
      <c r="G14" s="646">
        <f>G15+G16+G17+G23+G24+G25+G26</f>
        <v>1013272744.6800001</v>
      </c>
      <c r="H14" s="648">
        <f t="shared" si="1"/>
        <v>1055519755.5500001</v>
      </c>
      <c r="K14" s="639"/>
      <c r="L14" s="639"/>
      <c r="M14" s="639"/>
    </row>
    <row r="15" spans="1:13" ht="15.75">
      <c r="A15" s="370">
        <v>5.0999999999999996</v>
      </c>
      <c r="B15" s="374" t="s">
        <v>786</v>
      </c>
      <c r="C15" s="646">
        <v>7056561.6200000001</v>
      </c>
      <c r="D15" s="646">
        <v>8069957.7699999996</v>
      </c>
      <c r="E15" s="647">
        <f t="shared" si="0"/>
        <v>15126519.390000001</v>
      </c>
      <c r="F15" s="646">
        <v>16554029.869999999</v>
      </c>
      <c r="G15" s="646">
        <v>5440430.5999999996</v>
      </c>
      <c r="H15" s="648">
        <f t="shared" si="1"/>
        <v>21994460.469999999</v>
      </c>
      <c r="K15" s="639"/>
      <c r="L15" s="639"/>
      <c r="M15" s="639"/>
    </row>
    <row r="16" spans="1:13" ht="15.75">
      <c r="A16" s="370">
        <v>5.2</v>
      </c>
      <c r="B16" s="374" t="s">
        <v>787</v>
      </c>
      <c r="C16" s="646">
        <v>0</v>
      </c>
      <c r="D16" s="646">
        <v>0</v>
      </c>
      <c r="E16" s="647">
        <f t="shared" si="0"/>
        <v>0</v>
      </c>
      <c r="F16" s="646">
        <v>0</v>
      </c>
      <c r="G16" s="646">
        <v>0</v>
      </c>
      <c r="H16" s="648">
        <f t="shared" si="1"/>
        <v>0</v>
      </c>
      <c r="K16" s="639"/>
      <c r="L16" s="639"/>
      <c r="M16" s="639"/>
    </row>
    <row r="17" spans="1:13" ht="15.75">
      <c r="A17" s="370">
        <v>5.3</v>
      </c>
      <c r="B17" s="374" t="s">
        <v>788</v>
      </c>
      <c r="C17" s="646">
        <f>C18+C19+C20+C21+C22</f>
        <v>43519931</v>
      </c>
      <c r="D17" s="646">
        <f>D18+D19+D20+D21+D22</f>
        <v>1672541400.2999997</v>
      </c>
      <c r="E17" s="647">
        <f t="shared" si="0"/>
        <v>1716061331.2999997</v>
      </c>
      <c r="F17" s="646">
        <f>F18+F19+F20+F21+F22</f>
        <v>25561163</v>
      </c>
      <c r="G17" s="646">
        <f>G18+G19+G20+G21+G22</f>
        <v>989875597.57000005</v>
      </c>
      <c r="H17" s="648">
        <f t="shared" si="1"/>
        <v>1015436760.5700001</v>
      </c>
      <c r="K17" s="639"/>
      <c r="L17" s="639"/>
      <c r="M17" s="639"/>
    </row>
    <row r="18" spans="1:13" ht="15.75">
      <c r="A18" s="370" t="s">
        <v>169</v>
      </c>
      <c r="B18" s="375" t="s">
        <v>789</v>
      </c>
      <c r="C18" s="646">
        <v>4094927</v>
      </c>
      <c r="D18" s="646">
        <v>492560368.33999997</v>
      </c>
      <c r="E18" s="647">
        <f t="shared" si="0"/>
        <v>496655295.33999997</v>
      </c>
      <c r="F18" s="646">
        <v>13329477</v>
      </c>
      <c r="G18" s="646">
        <v>334678344.5</v>
      </c>
      <c r="H18" s="648">
        <f t="shared" si="1"/>
        <v>348007821.5</v>
      </c>
      <c r="K18" s="639"/>
      <c r="L18" s="639"/>
      <c r="M18" s="639"/>
    </row>
    <row r="19" spans="1:13" ht="15.75">
      <c r="A19" s="370" t="s">
        <v>170</v>
      </c>
      <c r="B19" s="376" t="s">
        <v>790</v>
      </c>
      <c r="C19" s="646">
        <v>0</v>
      </c>
      <c r="D19" s="646">
        <v>429154901.91000003</v>
      </c>
      <c r="E19" s="647">
        <f t="shared" si="0"/>
        <v>429154901.91000003</v>
      </c>
      <c r="F19" s="646">
        <v>166091</v>
      </c>
      <c r="G19" s="646">
        <v>383768999.51999998</v>
      </c>
      <c r="H19" s="648">
        <f t="shared" si="1"/>
        <v>383935090.51999998</v>
      </c>
      <c r="K19" s="639"/>
      <c r="L19" s="639"/>
      <c r="M19" s="639"/>
    </row>
    <row r="20" spans="1:13" ht="15.75">
      <c r="A20" s="370" t="s">
        <v>171</v>
      </c>
      <c r="B20" s="376" t="s">
        <v>791</v>
      </c>
      <c r="C20" s="646">
        <v>0</v>
      </c>
      <c r="D20" s="646">
        <v>3003626.29</v>
      </c>
      <c r="E20" s="647">
        <f t="shared" si="0"/>
        <v>3003626.29</v>
      </c>
      <c r="F20" s="646">
        <v>0</v>
      </c>
      <c r="G20" s="646">
        <v>1742303.64</v>
      </c>
      <c r="H20" s="648">
        <f t="shared" si="1"/>
        <v>1742303.64</v>
      </c>
      <c r="K20" s="639"/>
      <c r="L20" s="639"/>
      <c r="M20" s="639"/>
    </row>
    <row r="21" spans="1:13" ht="15.75">
      <c r="A21" s="370" t="s">
        <v>172</v>
      </c>
      <c r="B21" s="376" t="s">
        <v>792</v>
      </c>
      <c r="C21" s="646">
        <v>1425004</v>
      </c>
      <c r="D21" s="646">
        <v>248688537.88999999</v>
      </c>
      <c r="E21" s="647">
        <f t="shared" si="0"/>
        <v>250113541.88999999</v>
      </c>
      <c r="F21" s="646">
        <v>2021188</v>
      </c>
      <c r="G21" s="646">
        <v>195138283.30000001</v>
      </c>
      <c r="H21" s="648">
        <f t="shared" si="1"/>
        <v>197159471.30000001</v>
      </c>
      <c r="K21" s="639"/>
      <c r="L21" s="639"/>
      <c r="M21" s="639"/>
    </row>
    <row r="22" spans="1:13" ht="15.75">
      <c r="A22" s="370" t="s">
        <v>173</v>
      </c>
      <c r="B22" s="376" t="s">
        <v>510</v>
      </c>
      <c r="C22" s="646">
        <v>38000000</v>
      </c>
      <c r="D22" s="646">
        <v>499133965.87</v>
      </c>
      <c r="E22" s="647">
        <f t="shared" si="0"/>
        <v>537133965.87</v>
      </c>
      <c r="F22" s="646">
        <v>10044407</v>
      </c>
      <c r="G22" s="646">
        <v>74547666.609999999</v>
      </c>
      <c r="H22" s="648">
        <f t="shared" si="1"/>
        <v>84592073.609999999</v>
      </c>
      <c r="K22" s="639"/>
      <c r="L22" s="639"/>
      <c r="M22" s="639"/>
    </row>
    <row r="23" spans="1:13" ht="15.75">
      <c r="A23" s="370">
        <v>5.4</v>
      </c>
      <c r="B23" s="374" t="s">
        <v>793</v>
      </c>
      <c r="C23" s="646">
        <v>0</v>
      </c>
      <c r="D23" s="646">
        <v>155938135.38</v>
      </c>
      <c r="E23" s="647">
        <f t="shared" si="0"/>
        <v>155938135.38</v>
      </c>
      <c r="F23" s="646">
        <v>131818</v>
      </c>
      <c r="G23" s="646">
        <v>17956716.510000002</v>
      </c>
      <c r="H23" s="648">
        <f t="shared" si="1"/>
        <v>18088534.510000002</v>
      </c>
      <c r="K23" s="639"/>
      <c r="L23" s="639"/>
      <c r="M23" s="639"/>
    </row>
    <row r="24" spans="1:13" ht="15.75">
      <c r="A24" s="370">
        <v>5.5</v>
      </c>
      <c r="B24" s="374" t="s">
        <v>794</v>
      </c>
      <c r="C24" s="646">
        <v>0</v>
      </c>
      <c r="D24" s="646">
        <v>0</v>
      </c>
      <c r="E24" s="647">
        <f t="shared" si="0"/>
        <v>0</v>
      </c>
      <c r="F24" s="646">
        <v>0</v>
      </c>
      <c r="G24" s="646">
        <v>0</v>
      </c>
      <c r="H24" s="648">
        <f t="shared" si="1"/>
        <v>0</v>
      </c>
      <c r="K24" s="639"/>
      <c r="L24" s="639"/>
      <c r="M24" s="639"/>
    </row>
    <row r="25" spans="1:13" ht="15.75">
      <c r="A25" s="370">
        <v>5.6</v>
      </c>
      <c r="B25" s="374" t="s">
        <v>795</v>
      </c>
      <c r="C25" s="646">
        <v>0</v>
      </c>
      <c r="D25" s="646">
        <v>0</v>
      </c>
      <c r="E25" s="647">
        <f t="shared" si="0"/>
        <v>0</v>
      </c>
      <c r="F25" s="646">
        <v>0</v>
      </c>
      <c r="G25" s="646">
        <v>0</v>
      </c>
      <c r="H25" s="648">
        <f t="shared" si="1"/>
        <v>0</v>
      </c>
      <c r="K25" s="639"/>
      <c r="L25" s="639"/>
      <c r="M25" s="639"/>
    </row>
    <row r="26" spans="1:13" ht="15.75">
      <c r="A26" s="370">
        <v>5.7</v>
      </c>
      <c r="B26" s="374" t="s">
        <v>510</v>
      </c>
      <c r="C26" s="646">
        <v>0</v>
      </c>
      <c r="D26" s="646">
        <v>0</v>
      </c>
      <c r="E26" s="647">
        <f t="shared" si="0"/>
        <v>0</v>
      </c>
      <c r="F26" s="646">
        <v>0</v>
      </c>
      <c r="G26" s="646">
        <v>0</v>
      </c>
      <c r="H26" s="648">
        <f t="shared" si="1"/>
        <v>0</v>
      </c>
      <c r="K26" s="639"/>
      <c r="L26" s="639"/>
      <c r="M26" s="639"/>
    </row>
    <row r="27" spans="1:13" ht="15.75">
      <c r="A27" s="370">
        <v>6</v>
      </c>
      <c r="B27" s="373" t="s">
        <v>796</v>
      </c>
      <c r="C27" s="646">
        <v>0</v>
      </c>
      <c r="D27" s="646">
        <v>0</v>
      </c>
      <c r="E27" s="647">
        <f t="shared" si="0"/>
        <v>0</v>
      </c>
      <c r="F27" s="646">
        <v>7151536.4799999977</v>
      </c>
      <c r="G27" s="646">
        <v>55187402.32</v>
      </c>
      <c r="H27" s="648">
        <f t="shared" si="1"/>
        <v>62338938.799999997</v>
      </c>
      <c r="K27" s="639"/>
      <c r="L27" s="639"/>
      <c r="M27" s="639"/>
    </row>
    <row r="28" spans="1:13" ht="15.75">
      <c r="A28" s="370">
        <v>7</v>
      </c>
      <c r="B28" s="373" t="s">
        <v>797</v>
      </c>
      <c r="C28" s="646">
        <v>20577204.199825339</v>
      </c>
      <c r="D28" s="646">
        <v>4852887.3841084987</v>
      </c>
      <c r="E28" s="647">
        <f t="shared" si="0"/>
        <v>25430091.583933838</v>
      </c>
      <c r="F28" s="646">
        <v>9386747.2539901361</v>
      </c>
      <c r="G28" s="646">
        <v>4897234.5717653707</v>
      </c>
      <c r="H28" s="648">
        <f t="shared" si="1"/>
        <v>14283981.825755507</v>
      </c>
      <c r="K28" s="639"/>
      <c r="L28" s="639"/>
      <c r="M28" s="639"/>
    </row>
    <row r="29" spans="1:13" ht="15.75">
      <c r="A29" s="370">
        <v>8</v>
      </c>
      <c r="B29" s="373" t="s">
        <v>798</v>
      </c>
      <c r="C29" s="646">
        <v>0</v>
      </c>
      <c r="D29" s="646">
        <v>0</v>
      </c>
      <c r="E29" s="647">
        <f t="shared" si="0"/>
        <v>0</v>
      </c>
      <c r="F29" s="646">
        <v>0</v>
      </c>
      <c r="G29" s="646">
        <v>0</v>
      </c>
      <c r="H29" s="648">
        <f t="shared" si="1"/>
        <v>0</v>
      </c>
      <c r="K29" s="639"/>
      <c r="L29" s="639"/>
      <c r="M29" s="639"/>
    </row>
    <row r="30" spans="1:13" ht="15.75">
      <c r="A30" s="370">
        <v>9</v>
      </c>
      <c r="B30" s="371" t="s">
        <v>174</v>
      </c>
      <c r="C30" s="646">
        <f>C31+C32+C33+C34+C35+C36+C37</f>
        <v>15387325</v>
      </c>
      <c r="D30" s="646">
        <f>D31+D32+D33+D34+D35+D36+D37</f>
        <v>14909000</v>
      </c>
      <c r="E30" s="647">
        <f t="shared" si="0"/>
        <v>30296325</v>
      </c>
      <c r="F30" s="646">
        <f>F31+F32+F33+F34+F35+F36+F37</f>
        <v>56698915.700000003</v>
      </c>
      <c r="G30" s="646">
        <f>G31+G32+G33+G34+G35+G36+G37</f>
        <v>55946275</v>
      </c>
      <c r="H30" s="648">
        <f t="shared" si="1"/>
        <v>112645190.7</v>
      </c>
      <c r="K30" s="639"/>
      <c r="L30" s="639"/>
      <c r="M30" s="639"/>
    </row>
    <row r="31" spans="1:13" ht="25.5">
      <c r="A31" s="370">
        <v>9.1</v>
      </c>
      <c r="B31" s="372" t="s">
        <v>799</v>
      </c>
      <c r="C31" s="646">
        <v>15387325</v>
      </c>
      <c r="D31" s="646">
        <v>0</v>
      </c>
      <c r="E31" s="647">
        <f t="shared" si="0"/>
        <v>15387325</v>
      </c>
      <c r="F31" s="646">
        <v>56698915.700000003</v>
      </c>
      <c r="G31" s="646">
        <v>0</v>
      </c>
      <c r="H31" s="648">
        <f t="shared" si="1"/>
        <v>56698915.700000003</v>
      </c>
      <c r="K31" s="639"/>
      <c r="L31" s="639"/>
      <c r="M31" s="639"/>
    </row>
    <row r="32" spans="1:13" ht="25.5">
      <c r="A32" s="370">
        <v>9.1999999999999993</v>
      </c>
      <c r="B32" s="372" t="s">
        <v>800</v>
      </c>
      <c r="C32" s="646">
        <v>0</v>
      </c>
      <c r="D32" s="646">
        <v>14909000</v>
      </c>
      <c r="E32" s="647">
        <f t="shared" si="0"/>
        <v>14909000</v>
      </c>
      <c r="F32" s="646">
        <v>0</v>
      </c>
      <c r="G32" s="646">
        <v>55946275</v>
      </c>
      <c r="H32" s="648">
        <f t="shared" si="1"/>
        <v>55946275</v>
      </c>
      <c r="K32" s="639"/>
      <c r="L32" s="639"/>
      <c r="M32" s="639"/>
    </row>
    <row r="33" spans="1:13" ht="25.5">
      <c r="A33" s="370">
        <v>9.3000000000000007</v>
      </c>
      <c r="B33" s="372" t="s">
        <v>801</v>
      </c>
      <c r="C33" s="646">
        <v>0</v>
      </c>
      <c r="D33" s="646">
        <v>0</v>
      </c>
      <c r="E33" s="647">
        <f t="shared" si="0"/>
        <v>0</v>
      </c>
      <c r="F33" s="646">
        <v>0</v>
      </c>
      <c r="G33" s="646">
        <v>0</v>
      </c>
      <c r="H33" s="648">
        <f t="shared" si="1"/>
        <v>0</v>
      </c>
      <c r="K33" s="639"/>
      <c r="L33" s="639"/>
      <c r="M33" s="639"/>
    </row>
    <row r="34" spans="1:13" ht="15.75">
      <c r="A34" s="370">
        <v>9.4</v>
      </c>
      <c r="B34" s="372" t="s">
        <v>802</v>
      </c>
      <c r="C34" s="646">
        <v>0</v>
      </c>
      <c r="D34" s="646">
        <v>0</v>
      </c>
      <c r="E34" s="647">
        <f t="shared" si="0"/>
        <v>0</v>
      </c>
      <c r="F34" s="646">
        <v>0</v>
      </c>
      <c r="G34" s="646">
        <v>0</v>
      </c>
      <c r="H34" s="648">
        <f t="shared" si="1"/>
        <v>0</v>
      </c>
      <c r="K34" s="639"/>
      <c r="L34" s="639"/>
      <c r="M34" s="639"/>
    </row>
    <row r="35" spans="1:13" ht="15.75">
      <c r="A35" s="370">
        <v>9.5</v>
      </c>
      <c r="B35" s="372" t="s">
        <v>803</v>
      </c>
      <c r="C35" s="646">
        <v>0</v>
      </c>
      <c r="D35" s="646">
        <v>0</v>
      </c>
      <c r="E35" s="647">
        <f t="shared" si="0"/>
        <v>0</v>
      </c>
      <c r="F35" s="646">
        <v>0</v>
      </c>
      <c r="G35" s="646">
        <v>0</v>
      </c>
      <c r="H35" s="648">
        <f t="shared" si="1"/>
        <v>0</v>
      </c>
      <c r="K35" s="639"/>
      <c r="L35" s="639"/>
      <c r="M35" s="639"/>
    </row>
    <row r="36" spans="1:13" ht="25.5">
      <c r="A36" s="370">
        <v>9.6</v>
      </c>
      <c r="B36" s="372" t="s">
        <v>804</v>
      </c>
      <c r="C36" s="646">
        <v>0</v>
      </c>
      <c r="D36" s="646">
        <v>0</v>
      </c>
      <c r="E36" s="647">
        <f t="shared" si="0"/>
        <v>0</v>
      </c>
      <c r="F36" s="646">
        <v>0</v>
      </c>
      <c r="G36" s="646">
        <v>0</v>
      </c>
      <c r="H36" s="648">
        <f t="shared" si="1"/>
        <v>0</v>
      </c>
      <c r="K36" s="639"/>
      <c r="L36" s="639"/>
      <c r="M36" s="639"/>
    </row>
    <row r="37" spans="1:13" ht="25.5">
      <c r="A37" s="370">
        <v>9.6999999999999993</v>
      </c>
      <c r="B37" s="372" t="s">
        <v>805</v>
      </c>
      <c r="C37" s="646">
        <v>0</v>
      </c>
      <c r="D37" s="646">
        <v>0</v>
      </c>
      <c r="E37" s="647">
        <f t="shared" si="0"/>
        <v>0</v>
      </c>
      <c r="F37" s="646">
        <v>0</v>
      </c>
      <c r="G37" s="646">
        <v>0</v>
      </c>
      <c r="H37" s="648">
        <f t="shared" si="1"/>
        <v>0</v>
      </c>
      <c r="K37" s="639"/>
      <c r="L37" s="639"/>
      <c r="M37" s="639"/>
    </row>
    <row r="38" spans="1:13" ht="15.75">
      <c r="A38" s="370">
        <v>10</v>
      </c>
      <c r="B38" s="377" t="s">
        <v>806</v>
      </c>
      <c r="C38" s="646">
        <f>C41+C42</f>
        <v>643.58000000000004</v>
      </c>
      <c r="D38" s="646">
        <f>D41+D42</f>
        <v>914315.92</v>
      </c>
      <c r="E38" s="647">
        <f t="shared" si="0"/>
        <v>914959.5</v>
      </c>
      <c r="F38" s="646">
        <v>2426198.29</v>
      </c>
      <c r="G38" s="646">
        <v>4321638.91</v>
      </c>
      <c r="H38" s="648">
        <f t="shared" ref="H38:H43" si="2">F38+G38</f>
        <v>6747837.2000000002</v>
      </c>
      <c r="K38" s="639"/>
      <c r="L38" s="639"/>
      <c r="M38" s="639"/>
    </row>
    <row r="39" spans="1:13" ht="15.75">
      <c r="A39" s="370">
        <v>10.1</v>
      </c>
      <c r="B39" s="372" t="s">
        <v>807</v>
      </c>
      <c r="C39" s="646">
        <v>0</v>
      </c>
      <c r="D39" s="646">
        <v>0</v>
      </c>
      <c r="E39" s="647">
        <f t="shared" si="0"/>
        <v>0</v>
      </c>
      <c r="F39" s="646">
        <v>0</v>
      </c>
      <c r="G39" s="646">
        <v>564.23</v>
      </c>
      <c r="H39" s="648">
        <f t="shared" si="2"/>
        <v>564.23</v>
      </c>
      <c r="K39" s="639"/>
      <c r="L39" s="639"/>
      <c r="M39" s="639"/>
    </row>
    <row r="40" spans="1:13" ht="25.5">
      <c r="A40" s="370">
        <v>10.199999999999999</v>
      </c>
      <c r="B40" s="372" t="s">
        <v>808</v>
      </c>
      <c r="C40" s="646">
        <v>112.87</v>
      </c>
      <c r="D40" s="646">
        <v>64560.160000000003</v>
      </c>
      <c r="E40" s="647">
        <f t="shared" si="0"/>
        <v>64673.030000000006</v>
      </c>
      <c r="F40" s="646">
        <v>872887.89000000036</v>
      </c>
      <c r="G40" s="646">
        <v>1980425.4300000004</v>
      </c>
      <c r="H40" s="648">
        <f t="shared" si="2"/>
        <v>2853313.3200000008</v>
      </c>
      <c r="K40" s="639"/>
      <c r="L40" s="639"/>
      <c r="M40" s="639"/>
    </row>
    <row r="41" spans="1:13" ht="25.5">
      <c r="A41" s="370">
        <v>10.3</v>
      </c>
      <c r="B41" s="372" t="s">
        <v>809</v>
      </c>
      <c r="C41" s="646">
        <v>0</v>
      </c>
      <c r="D41" s="646">
        <v>0</v>
      </c>
      <c r="E41" s="647">
        <f t="shared" si="0"/>
        <v>0</v>
      </c>
      <c r="F41" s="646">
        <v>84.74</v>
      </c>
      <c r="G41" s="646">
        <v>6299.52</v>
      </c>
      <c r="H41" s="648">
        <f t="shared" si="2"/>
        <v>6384.26</v>
      </c>
      <c r="K41" s="639"/>
      <c r="L41" s="639"/>
      <c r="M41" s="639"/>
    </row>
    <row r="42" spans="1:13" ht="25.5">
      <c r="A42" s="370">
        <v>10.4</v>
      </c>
      <c r="B42" s="372" t="s">
        <v>810</v>
      </c>
      <c r="C42" s="646">
        <v>643.58000000000004</v>
      </c>
      <c r="D42" s="646">
        <v>914315.92</v>
      </c>
      <c r="E42" s="647">
        <f t="shared" si="0"/>
        <v>914959.5</v>
      </c>
      <c r="F42" s="646">
        <v>1553225.6599999995</v>
      </c>
      <c r="G42" s="646">
        <v>2334349.73</v>
      </c>
      <c r="H42" s="648">
        <f t="shared" si="2"/>
        <v>3887575.3899999997</v>
      </c>
      <c r="K42" s="639"/>
      <c r="L42" s="639"/>
      <c r="M42" s="639"/>
    </row>
    <row r="43" spans="1:13" ht="15.75">
      <c r="A43" s="370">
        <v>11</v>
      </c>
      <c r="B43" s="378" t="s">
        <v>175</v>
      </c>
      <c r="C43" s="646">
        <v>0</v>
      </c>
      <c r="D43" s="646">
        <v>0</v>
      </c>
      <c r="E43" s="647">
        <f t="shared" si="0"/>
        <v>0</v>
      </c>
      <c r="F43" s="646">
        <v>0</v>
      </c>
      <c r="G43" s="646">
        <v>0</v>
      </c>
      <c r="H43" s="648">
        <f t="shared" si="2"/>
        <v>0</v>
      </c>
      <c r="K43" s="639"/>
      <c r="L43" s="639"/>
      <c r="M43" s="639"/>
    </row>
    <row r="44" spans="1:13" ht="15.75">
      <c r="C44" s="380"/>
      <c r="D44" s="380"/>
      <c r="E44" s="380"/>
      <c r="F44" s="380"/>
      <c r="G44" s="380"/>
      <c r="H44" s="380"/>
    </row>
    <row r="45" spans="1:13" ht="15.75">
      <c r="C45" s="380"/>
      <c r="D45" s="380"/>
      <c r="E45" s="380"/>
      <c r="F45" s="380"/>
      <c r="G45" s="380"/>
      <c r="H45" s="380"/>
    </row>
    <row r="46" spans="1:13" ht="15.75">
      <c r="C46" s="380"/>
      <c r="D46" s="380"/>
      <c r="E46" s="380"/>
      <c r="F46" s="380"/>
      <c r="G46" s="380"/>
      <c r="H46" s="380"/>
    </row>
    <row r="47" spans="1:13" ht="15.75">
      <c r="C47" s="380"/>
      <c r="D47" s="380"/>
      <c r="E47" s="380"/>
      <c r="F47" s="380"/>
      <c r="G47" s="380"/>
      <c r="H47" s="380"/>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80" zoomScaleNormal="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9.140625" defaultRowHeight="12.75"/>
  <cols>
    <col min="1" max="1" width="9.5703125" style="2" bestFit="1" customWidth="1"/>
    <col min="2" max="2" width="93.5703125" style="2" customWidth="1"/>
    <col min="3" max="4" width="12.85546875" style="2" customWidth="1"/>
    <col min="5" max="5" width="16.42578125" style="12" customWidth="1"/>
    <col min="6" max="6" width="18.140625" style="12" customWidth="1"/>
    <col min="7" max="7" width="22.140625" style="12" customWidth="1"/>
    <col min="8" max="11" width="9.85546875" style="12" customWidth="1"/>
    <col min="12" max="16384" width="9.140625" style="12"/>
  </cols>
  <sheetData>
    <row r="1" spans="1:8" ht="15">
      <c r="A1" s="16" t="s">
        <v>97</v>
      </c>
      <c r="B1" s="992" t="str">
        <f>'1. key ratios'!B1</f>
        <v>სს "ხალიკ ბანკი საქართველო"</v>
      </c>
      <c r="C1" s="15"/>
      <c r="D1" s="179"/>
    </row>
    <row r="2" spans="1:8" ht="15">
      <c r="A2" s="16" t="s">
        <v>98</v>
      </c>
      <c r="B2" s="265">
        <f>'1. key ratios'!B2</f>
        <v>45747</v>
      </c>
      <c r="C2" s="27"/>
      <c r="D2" s="17"/>
      <c r="E2" s="11"/>
      <c r="F2" s="11"/>
      <c r="G2" s="11"/>
      <c r="H2" s="11"/>
    </row>
    <row r="3" spans="1:8" ht="15">
      <c r="A3" s="16"/>
      <c r="B3" s="15"/>
      <c r="C3" s="27"/>
      <c r="D3" s="17"/>
      <c r="E3" s="11"/>
      <c r="F3" s="11"/>
      <c r="G3" s="11"/>
      <c r="H3" s="11"/>
    </row>
    <row r="4" spans="1:8" ht="15" customHeight="1" thickBot="1">
      <c r="A4" s="125" t="s">
        <v>242</v>
      </c>
      <c r="B4" s="126" t="s">
        <v>96</v>
      </c>
      <c r="C4" s="127" t="s">
        <v>76</v>
      </c>
    </row>
    <row r="5" spans="1:8" ht="15" customHeight="1">
      <c r="A5" s="123" t="s">
        <v>25</v>
      </c>
      <c r="B5" s="124"/>
      <c r="C5" s="254" t="str">
        <f>INT((MONTH($B$2))/3)&amp;"Q"&amp;"-"&amp;YEAR($B$2)</f>
        <v>1Q-2025</v>
      </c>
      <c r="D5" s="254" t="str">
        <f>IF(INT(MONTH($B$2))=3, "4"&amp;"Q"&amp;"-"&amp;YEAR($B$2)-1, IF(INT(MONTH($B$2))=6, "1"&amp;"Q"&amp;"-"&amp;YEAR($B$2), IF(INT(MONTH($B$2))=9, "2"&amp;"Q"&amp;"-"&amp;YEAR($B$2),IF(INT(MONTH($B$2))=12, "3"&amp;"Q"&amp;"-"&amp;YEAR($B$2), 0))))</f>
        <v>4Q-2024</v>
      </c>
      <c r="E5" s="254" t="str">
        <f>IF(INT(MONTH($B$2))=3, "3"&amp;"Q"&amp;"-"&amp;YEAR($B$2)-1, IF(INT(MONTH($B$2))=6, "4"&amp;"Q"&amp;"-"&amp;YEAR($B$2)-1, IF(INT(MONTH($B$2))=9, "1"&amp;"Q"&amp;"-"&amp;YEAR($B$2),IF(INT(MONTH($B$2))=12, "2"&amp;"Q"&amp;"-"&amp;YEAR($B$2), 0))))</f>
        <v>3Q-2024</v>
      </c>
      <c r="F5" s="254" t="str">
        <f>IF(INT(MONTH($B$2))=3, "2"&amp;"Q"&amp;"-"&amp;YEAR($B$2)-1, IF(INT(MONTH($B$2))=6, "3"&amp;"Q"&amp;"-"&amp;YEAR($B$2)-1, IF(INT(MONTH($B$2))=9, "4"&amp;"Q"&amp;"-"&amp;YEAR($B$2)-1,IF(INT(MONTH($B$2))=12, "1"&amp;"Q"&amp;"-"&amp;YEAR($B$2), 0))))</f>
        <v>2Q-2024</v>
      </c>
      <c r="G5" s="254" t="str">
        <f>IF(INT(MONTH($B$2))=3, "1"&amp;"Q"&amp;"-"&amp;YEAR($B$2)-1, IF(INT(MONTH($B$2))=6, "2"&amp;"Q"&amp;"-"&amp;YEAR($B$2)-1, IF(INT(MONTH($B$2))=9, "3"&amp;"Q"&amp;"-"&amp;YEAR($B$2)-1,IF(INT(MONTH($B$2))=12, "4"&amp;"Q"&amp;"-"&amp;YEAR($B$2)-1, 0))))</f>
        <v>1Q-2024</v>
      </c>
    </row>
    <row r="6" spans="1:8" ht="15" customHeight="1">
      <c r="A6" s="214">
        <v>1</v>
      </c>
      <c r="B6" s="243" t="s">
        <v>101</v>
      </c>
      <c r="C6" s="215">
        <f>C7+C9+C10</f>
        <v>962500889.79474413</v>
      </c>
      <c r="D6" s="246">
        <f>D7+D9+D10</f>
        <v>849309233.90843165</v>
      </c>
      <c r="E6" s="216">
        <f t="shared" ref="E6:G6" si="0">E7+E9+E10</f>
        <v>791533762.24777734</v>
      </c>
      <c r="F6" s="215">
        <f t="shared" si="0"/>
        <v>775789739.15698862</v>
      </c>
      <c r="G6" s="247">
        <f t="shared" si="0"/>
        <v>783938039.72430396</v>
      </c>
    </row>
    <row r="7" spans="1:8" ht="15" customHeight="1">
      <c r="A7" s="214">
        <v>1.1000000000000001</v>
      </c>
      <c r="B7" s="217" t="s">
        <v>995</v>
      </c>
      <c r="C7" s="649">
        <v>939235179.06504965</v>
      </c>
      <c r="D7" s="650">
        <v>828351804.25493968</v>
      </c>
      <c r="E7" s="649">
        <v>771246465.81132388</v>
      </c>
      <c r="F7" s="649">
        <v>753854660.97678208</v>
      </c>
      <c r="G7" s="651">
        <v>767833702.63809061</v>
      </c>
    </row>
    <row r="8" spans="1:8" ht="25.5">
      <c r="A8" s="214" t="s">
        <v>146</v>
      </c>
      <c r="B8" s="218" t="s">
        <v>239</v>
      </c>
      <c r="C8" s="649">
        <v>0</v>
      </c>
      <c r="D8" s="650">
        <v>0</v>
      </c>
      <c r="E8" s="649">
        <v>0</v>
      </c>
      <c r="F8" s="649">
        <v>0</v>
      </c>
      <c r="G8" s="651">
        <v>0</v>
      </c>
    </row>
    <row r="9" spans="1:8" ht="15" customHeight="1">
      <c r="A9" s="214">
        <v>1.2</v>
      </c>
      <c r="B9" s="217" t="s">
        <v>21</v>
      </c>
      <c r="C9" s="649">
        <v>22859119.687414207</v>
      </c>
      <c r="D9" s="650">
        <v>20051137.263492011</v>
      </c>
      <c r="E9" s="649">
        <v>18794909.967453465</v>
      </c>
      <c r="F9" s="649">
        <v>20566070.366206549</v>
      </c>
      <c r="G9" s="651">
        <v>15605576.93421334</v>
      </c>
    </row>
    <row r="10" spans="1:8" ht="15" customHeight="1">
      <c r="A10" s="214">
        <v>1.3</v>
      </c>
      <c r="B10" s="244" t="s">
        <v>73</v>
      </c>
      <c r="C10" s="652">
        <v>406591.04228035483</v>
      </c>
      <c r="D10" s="650">
        <v>906292.39</v>
      </c>
      <c r="E10" s="652">
        <v>1492386.469</v>
      </c>
      <c r="F10" s="649">
        <v>1369007.814</v>
      </c>
      <c r="G10" s="653">
        <v>498760.15200000006</v>
      </c>
    </row>
    <row r="11" spans="1:8" ht="15" customHeight="1">
      <c r="A11" s="214">
        <v>2</v>
      </c>
      <c r="B11" s="243" t="s">
        <v>102</v>
      </c>
      <c r="C11" s="649">
        <v>1431043.8139143335</v>
      </c>
      <c r="D11" s="650">
        <v>2442101.3658788437</v>
      </c>
      <c r="E11" s="649">
        <v>1697829.8447199159</v>
      </c>
      <c r="F11" s="649">
        <v>2472731.2712426311</v>
      </c>
      <c r="G11" s="651">
        <v>4632050.3931397181</v>
      </c>
    </row>
    <row r="12" spans="1:8" ht="15" customHeight="1">
      <c r="A12" s="228">
        <v>3</v>
      </c>
      <c r="B12" s="245" t="s">
        <v>100</v>
      </c>
      <c r="C12" s="652">
        <v>86965483.489961877</v>
      </c>
      <c r="D12" s="650">
        <v>86965483.489961848</v>
      </c>
      <c r="E12" s="652">
        <v>77020183.024999976</v>
      </c>
      <c r="F12" s="649">
        <v>77020183.024999976</v>
      </c>
      <c r="G12" s="653">
        <v>77020183.024999976</v>
      </c>
    </row>
    <row r="13" spans="1:8" ht="15" customHeight="1" thickBot="1">
      <c r="A13" s="71">
        <v>4</v>
      </c>
      <c r="B13" s="250" t="s">
        <v>147</v>
      </c>
      <c r="C13" s="145">
        <f>C6+C11+C12</f>
        <v>1050897417.0986203</v>
      </c>
      <c r="D13" s="248">
        <f>D6+D11+D12</f>
        <v>938716818.76427233</v>
      </c>
      <c r="E13" s="146">
        <f t="shared" ref="E13:G13" si="1">E6+E11+E12</f>
        <v>870251775.11749721</v>
      </c>
      <c r="F13" s="145">
        <f t="shared" si="1"/>
        <v>855282653.45323122</v>
      </c>
      <c r="G13" s="249">
        <f t="shared" si="1"/>
        <v>865590273.14244366</v>
      </c>
    </row>
    <row r="14" spans="1:8">
      <c r="B14" s="22"/>
    </row>
    <row r="15" spans="1:8">
      <c r="B15" s="63"/>
    </row>
    <row r="16" spans="1:8">
      <c r="B16" s="63"/>
    </row>
    <row r="17" spans="2:2">
      <c r="B17" s="63"/>
    </row>
    <row r="18" spans="2:2">
      <c r="B18" s="6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5"/>
  <sheetViews>
    <sheetView showGridLines="0" zoomScale="80" zoomScaleNormal="80" workbookViewId="0">
      <pane xSplit="1" ySplit="4" topLeftCell="B29" activePane="bottomRight" state="frozen"/>
      <selection activeCell="B1" sqref="B1"/>
      <selection pane="topRight" activeCell="B1" sqref="B1"/>
      <selection pane="bottomLeft" activeCell="B1" sqref="B1"/>
      <selection pane="bottomRight" activeCell="B1" sqref="B1"/>
    </sheetView>
  </sheetViews>
  <sheetFormatPr defaultRowHeight="15"/>
  <cols>
    <col min="1" max="1" width="9.5703125" style="2" bestFit="1" customWidth="1"/>
    <col min="2" max="2" width="58.85546875" style="2" customWidth="1"/>
    <col min="3" max="3" width="34.140625" style="2" customWidth="1"/>
  </cols>
  <sheetData>
    <row r="1" spans="1:8">
      <c r="A1" s="2" t="s">
        <v>97</v>
      </c>
      <c r="B1" s="988" t="str">
        <f>'1. key ratios'!B1</f>
        <v>სს "ხალიკ ბანკი საქართველო"</v>
      </c>
    </row>
    <row r="2" spans="1:8">
      <c r="A2" s="2" t="s">
        <v>98</v>
      </c>
      <c r="B2" s="265">
        <f>'1. key ratios'!B2</f>
        <v>45747</v>
      </c>
    </row>
    <row r="4" spans="1:8" ht="25.5" customHeight="1" thickBot="1">
      <c r="A4" s="139" t="s">
        <v>243</v>
      </c>
      <c r="B4" s="29" t="s">
        <v>80</v>
      </c>
      <c r="C4" s="13"/>
    </row>
    <row r="5" spans="1:8" ht="15.75">
      <c r="A5" s="10"/>
      <c r="B5" s="238" t="s">
        <v>81</v>
      </c>
      <c r="C5" s="252" t="s">
        <v>419</v>
      </c>
    </row>
    <row r="6" spans="1:8">
      <c r="A6" s="14">
        <v>1</v>
      </c>
      <c r="B6" s="654" t="s">
        <v>1004</v>
      </c>
      <c r="C6" s="655" t="s">
        <v>1005</v>
      </c>
    </row>
    <row r="7" spans="1:8">
      <c r="A7" s="14">
        <v>2</v>
      </c>
      <c r="B7" s="654" t="s">
        <v>1006</v>
      </c>
      <c r="C7" s="655" t="s">
        <v>1005</v>
      </c>
    </row>
    <row r="8" spans="1:8">
      <c r="A8" s="14">
        <v>3</v>
      </c>
      <c r="B8" s="654" t="s">
        <v>1007</v>
      </c>
      <c r="C8" s="655" t="s">
        <v>1008</v>
      </c>
    </row>
    <row r="9" spans="1:8">
      <c r="A9" s="14">
        <v>4</v>
      </c>
      <c r="B9" s="654" t="s">
        <v>1009</v>
      </c>
      <c r="C9" s="655" t="s">
        <v>1008</v>
      </c>
    </row>
    <row r="10" spans="1:8">
      <c r="A10" s="14">
        <v>5</v>
      </c>
      <c r="B10" s="654" t="s">
        <v>1010</v>
      </c>
      <c r="C10" s="655" t="s">
        <v>1005</v>
      </c>
    </row>
    <row r="11" spans="1:8">
      <c r="A11" s="14">
        <v>6</v>
      </c>
      <c r="B11" s="30"/>
      <c r="C11" s="251"/>
    </row>
    <row r="12" spans="1:8">
      <c r="A12" s="14">
        <v>7</v>
      </c>
      <c r="B12" s="30"/>
      <c r="C12" s="251"/>
      <c r="H12" s="4"/>
    </row>
    <row r="13" spans="1:8">
      <c r="A13" s="14">
        <v>8</v>
      </c>
      <c r="B13" s="30"/>
      <c r="C13" s="251"/>
    </row>
    <row r="14" spans="1:8">
      <c r="A14" s="14">
        <v>9</v>
      </c>
      <c r="B14" s="30"/>
      <c r="C14" s="251"/>
    </row>
    <row r="15" spans="1:8">
      <c r="A15" s="14">
        <v>10</v>
      </c>
      <c r="B15" s="30"/>
      <c r="C15" s="251"/>
    </row>
    <row r="16" spans="1:8">
      <c r="A16" s="14"/>
      <c r="B16" s="821"/>
      <c r="C16" s="822"/>
    </row>
    <row r="17" spans="1:3" ht="60">
      <c r="A17" s="14"/>
      <c r="B17" s="239" t="s">
        <v>82</v>
      </c>
      <c r="C17" s="253" t="s">
        <v>420</v>
      </c>
    </row>
    <row r="18" spans="1:3" ht="60">
      <c r="A18" s="14">
        <v>1</v>
      </c>
      <c r="B18" s="656" t="s">
        <v>1002</v>
      </c>
      <c r="C18" s="657" t="s">
        <v>1011</v>
      </c>
    </row>
    <row r="19" spans="1:3" ht="60">
      <c r="A19" s="14">
        <v>2</v>
      </c>
      <c r="B19" s="656" t="s">
        <v>1012</v>
      </c>
      <c r="C19" s="657" t="s">
        <v>1013</v>
      </c>
    </row>
    <row r="20" spans="1:3" ht="105">
      <c r="A20" s="14">
        <v>3</v>
      </c>
      <c r="B20" s="656" t="s">
        <v>1014</v>
      </c>
      <c r="C20" s="657" t="s">
        <v>1015</v>
      </c>
    </row>
    <row r="21" spans="1:3" ht="105">
      <c r="A21" s="14">
        <v>4</v>
      </c>
      <c r="B21" s="656" t="s">
        <v>1016</v>
      </c>
      <c r="C21" s="657" t="s">
        <v>1017</v>
      </c>
    </row>
    <row r="22" spans="1:3" ht="75">
      <c r="A22" s="14">
        <v>5</v>
      </c>
      <c r="B22" s="656" t="s">
        <v>1018</v>
      </c>
      <c r="C22" s="657" t="s">
        <v>1019</v>
      </c>
    </row>
    <row r="23" spans="1:3" ht="15.75">
      <c r="A23" s="14">
        <v>6</v>
      </c>
      <c r="B23" s="656">
        <v>0</v>
      </c>
      <c r="C23" s="657">
        <v>0</v>
      </c>
    </row>
    <row r="24" spans="1:3" ht="15.75">
      <c r="A24" s="14">
        <v>7</v>
      </c>
      <c r="B24" s="656">
        <v>0</v>
      </c>
      <c r="C24" s="657">
        <v>0</v>
      </c>
    </row>
    <row r="25" spans="1:3" ht="15.75">
      <c r="A25" s="14">
        <v>8</v>
      </c>
      <c r="B25" s="656">
        <v>0</v>
      </c>
      <c r="C25" s="657">
        <v>0</v>
      </c>
    </row>
    <row r="26" spans="1:3" ht="15.75">
      <c r="A26" s="14">
        <v>9</v>
      </c>
      <c r="B26" s="656">
        <v>0</v>
      </c>
      <c r="C26" s="657">
        <v>0</v>
      </c>
    </row>
    <row r="27" spans="1:3" ht="15.75" customHeight="1">
      <c r="A27" s="14">
        <v>10</v>
      </c>
      <c r="B27" s="656">
        <v>0</v>
      </c>
      <c r="C27" s="657">
        <v>0</v>
      </c>
    </row>
    <row r="28" spans="1:3" ht="15.75" customHeight="1">
      <c r="A28" s="14"/>
      <c r="B28" s="25"/>
      <c r="C28" s="26"/>
    </row>
    <row r="29" spans="1:3" ht="30" customHeight="1">
      <c r="A29" s="14"/>
      <c r="B29" s="823" t="s">
        <v>83</v>
      </c>
      <c r="C29" s="824"/>
    </row>
    <row r="30" spans="1:3">
      <c r="A30" s="14">
        <v>1</v>
      </c>
      <c r="B30" s="658" t="s">
        <v>1020</v>
      </c>
      <c r="C30" s="659">
        <v>1</v>
      </c>
    </row>
    <row r="31" spans="1:3" ht="15.75" customHeight="1">
      <c r="A31" s="14"/>
      <c r="B31" s="30"/>
      <c r="C31" s="31"/>
    </row>
    <row r="32" spans="1:3" ht="29.25" customHeight="1">
      <c r="A32" s="14"/>
      <c r="B32" s="823" t="s">
        <v>163</v>
      </c>
      <c r="C32" s="824"/>
    </row>
    <row r="33" spans="1:3">
      <c r="A33" s="664">
        <v>1</v>
      </c>
      <c r="B33" s="658" t="s">
        <v>1021</v>
      </c>
      <c r="C33" s="660">
        <v>0.34884262130075538</v>
      </c>
    </row>
    <row r="34" spans="1:3" ht="15.75">
      <c r="A34" s="665">
        <v>2</v>
      </c>
      <c r="B34" s="661" t="s">
        <v>1022</v>
      </c>
      <c r="C34" s="662">
        <v>0.34884262130075538</v>
      </c>
    </row>
    <row r="35" spans="1:3" ht="16.5" thickBot="1">
      <c r="A35" s="666">
        <v>3</v>
      </c>
      <c r="B35" s="32" t="s">
        <v>1023</v>
      </c>
      <c r="C35" s="663">
        <v>0.28112438880389834</v>
      </c>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53"/>
  <sheetViews>
    <sheetView zoomScale="80" zoomScaleNormal="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RowHeight="15"/>
  <cols>
    <col min="1" max="1" width="9.5703125" style="2" bestFit="1" customWidth="1"/>
    <col min="2" max="2" width="47.5703125" style="2" customWidth="1"/>
    <col min="3" max="3" width="28" style="2" customWidth="1"/>
    <col min="4" max="4" width="25.5703125" style="2" customWidth="1"/>
    <col min="5" max="5" width="18.85546875" style="2" customWidth="1"/>
    <col min="6" max="6" width="12" bestFit="1" customWidth="1"/>
    <col min="7" max="7" width="12.5703125" bestFit="1" customWidth="1"/>
  </cols>
  <sheetData>
    <row r="1" spans="1:12" ht="15.75">
      <c r="A1" s="16" t="s">
        <v>97</v>
      </c>
      <c r="B1" s="992" t="str">
        <f>'1. key ratios'!B1</f>
        <v>სს "ხალიკ ბანკი საქართველო"</v>
      </c>
    </row>
    <row r="2" spans="1:12" s="20" customFormat="1" ht="15.75" customHeight="1">
      <c r="A2" s="20" t="s">
        <v>98</v>
      </c>
      <c r="B2" s="265">
        <f>'1. key ratios'!B2</f>
        <v>45747</v>
      </c>
    </row>
    <row r="3" spans="1:12" s="20" customFormat="1" ht="15.75" customHeight="1"/>
    <row r="4" spans="1:12" s="20" customFormat="1" ht="15.75" customHeight="1" thickBot="1">
      <c r="A4" s="140" t="s">
        <v>244</v>
      </c>
      <c r="B4" s="141" t="s">
        <v>157</v>
      </c>
      <c r="C4" s="105"/>
      <c r="D4" s="105"/>
      <c r="E4" s="106" t="s">
        <v>76</v>
      </c>
    </row>
    <row r="5" spans="1:12" s="67" customFormat="1" ht="17.45" customHeight="1">
      <c r="A5" s="191"/>
      <c r="B5" s="192"/>
      <c r="C5" s="104" t="s">
        <v>0</v>
      </c>
      <c r="D5" s="104" t="s">
        <v>1</v>
      </c>
      <c r="E5" s="193" t="s">
        <v>2</v>
      </c>
    </row>
    <row r="6" spans="1:12" s="83" customFormat="1" ht="14.45" customHeight="1">
      <c r="A6" s="194"/>
      <c r="B6" s="825" t="s">
        <v>133</v>
      </c>
      <c r="C6" s="825" t="s">
        <v>824</v>
      </c>
      <c r="D6" s="826" t="s">
        <v>132</v>
      </c>
      <c r="E6" s="827"/>
      <c r="G6"/>
    </row>
    <row r="7" spans="1:12" s="83" customFormat="1" ht="99.6" customHeight="1">
      <c r="A7" s="194"/>
      <c r="B7" s="825"/>
      <c r="C7" s="825"/>
      <c r="D7" s="189" t="s">
        <v>131</v>
      </c>
      <c r="E7" s="190" t="s">
        <v>341</v>
      </c>
      <c r="G7"/>
    </row>
    <row r="8" spans="1:12" s="83" customFormat="1" ht="22.5" customHeight="1">
      <c r="A8" s="382">
        <v>1</v>
      </c>
      <c r="B8" s="327" t="s">
        <v>811</v>
      </c>
      <c r="C8" s="667">
        <f>SUM(C9:C11)</f>
        <v>44112106.519999996</v>
      </c>
      <c r="D8" s="667">
        <f t="shared" ref="D8:E8" si="0">SUM(D9:D11)</f>
        <v>0</v>
      </c>
      <c r="E8" s="667">
        <f t="shared" si="0"/>
        <v>44112106.519999996</v>
      </c>
      <c r="G8"/>
      <c r="H8"/>
      <c r="I8"/>
      <c r="J8"/>
      <c r="K8"/>
      <c r="L8"/>
    </row>
    <row r="9" spans="1:12" s="83" customFormat="1">
      <c r="A9" s="382">
        <v>1.1000000000000001</v>
      </c>
      <c r="B9" s="328" t="s">
        <v>85</v>
      </c>
      <c r="C9" s="667">
        <v>13626459.109999999</v>
      </c>
      <c r="D9" s="667">
        <v>0</v>
      </c>
      <c r="E9" s="667">
        <v>13626459.109999999</v>
      </c>
      <c r="G9"/>
      <c r="H9"/>
      <c r="I9"/>
      <c r="J9"/>
    </row>
    <row r="10" spans="1:12" s="83" customFormat="1">
      <c r="A10" s="382">
        <v>1.2</v>
      </c>
      <c r="B10" s="328" t="s">
        <v>86</v>
      </c>
      <c r="C10" s="667">
        <v>1908854.98</v>
      </c>
      <c r="D10" s="667">
        <v>0</v>
      </c>
      <c r="E10" s="667">
        <v>1908854.98</v>
      </c>
      <c r="G10"/>
      <c r="H10"/>
      <c r="I10"/>
      <c r="J10"/>
    </row>
    <row r="11" spans="1:12" s="83" customFormat="1">
      <c r="A11" s="382">
        <v>1.3</v>
      </c>
      <c r="B11" s="328" t="s">
        <v>87</v>
      </c>
      <c r="C11" s="667">
        <v>28576792.43</v>
      </c>
      <c r="D11" s="667">
        <v>0</v>
      </c>
      <c r="E11" s="667">
        <v>28576792.43</v>
      </c>
      <c r="G11"/>
      <c r="H11"/>
      <c r="I11"/>
      <c r="J11"/>
    </row>
    <row r="12" spans="1:12" s="83" customFormat="1">
      <c r="A12" s="382">
        <v>2</v>
      </c>
      <c r="B12" s="329" t="s">
        <v>698</v>
      </c>
      <c r="C12" s="667">
        <v>803814.14999999991</v>
      </c>
      <c r="D12" s="667">
        <v>0</v>
      </c>
      <c r="E12" s="667">
        <v>803814.14999999991</v>
      </c>
      <c r="G12"/>
      <c r="H12"/>
      <c r="I12"/>
      <c r="J12"/>
    </row>
    <row r="13" spans="1:12" s="83" customFormat="1" ht="21">
      <c r="A13" s="382">
        <v>2.1</v>
      </c>
      <c r="B13" s="330" t="s">
        <v>699</v>
      </c>
      <c r="C13" s="667">
        <v>803814.14999999991</v>
      </c>
      <c r="D13" s="667">
        <v>0</v>
      </c>
      <c r="E13" s="667">
        <v>803814.14999999991</v>
      </c>
      <c r="G13"/>
      <c r="H13"/>
      <c r="I13"/>
      <c r="J13"/>
    </row>
    <row r="14" spans="1:12" s="83" customFormat="1" ht="33.950000000000003" customHeight="1">
      <c r="A14" s="382">
        <v>3</v>
      </c>
      <c r="B14" s="331" t="s">
        <v>700</v>
      </c>
      <c r="C14" s="667">
        <v>0</v>
      </c>
      <c r="D14" s="667">
        <v>0</v>
      </c>
      <c r="E14" s="667">
        <v>0</v>
      </c>
      <c r="G14"/>
      <c r="H14"/>
      <c r="I14"/>
      <c r="J14"/>
    </row>
    <row r="15" spans="1:12" s="83" customFormat="1" ht="32.450000000000003" customHeight="1">
      <c r="A15" s="382">
        <v>4</v>
      </c>
      <c r="B15" s="332" t="s">
        <v>701</v>
      </c>
      <c r="C15" s="667">
        <v>0</v>
      </c>
      <c r="D15" s="667">
        <v>0</v>
      </c>
      <c r="E15" s="667">
        <v>0</v>
      </c>
      <c r="G15"/>
      <c r="H15"/>
      <c r="I15"/>
      <c r="J15"/>
    </row>
    <row r="16" spans="1:12" s="83" customFormat="1" ht="23.1" customHeight="1">
      <c r="A16" s="382">
        <v>5</v>
      </c>
      <c r="B16" s="332" t="s">
        <v>702</v>
      </c>
      <c r="C16" s="667">
        <f>SUM(C17:C19)</f>
        <v>54000</v>
      </c>
      <c r="D16" s="667">
        <f t="shared" ref="D16:E16" si="1">SUM(D17:D19)</f>
        <v>0</v>
      </c>
      <c r="E16" s="667">
        <f t="shared" si="1"/>
        <v>54000</v>
      </c>
      <c r="G16"/>
      <c r="H16"/>
      <c r="I16"/>
      <c r="J16"/>
    </row>
    <row r="17" spans="1:10" s="83" customFormat="1">
      <c r="A17" s="382">
        <v>5.0999999999999996</v>
      </c>
      <c r="B17" s="333" t="s">
        <v>703</v>
      </c>
      <c r="C17" s="667">
        <v>54000</v>
      </c>
      <c r="D17" s="667">
        <v>0</v>
      </c>
      <c r="E17" s="667">
        <v>54000</v>
      </c>
      <c r="G17"/>
      <c r="H17"/>
      <c r="I17"/>
      <c r="J17"/>
    </row>
    <row r="18" spans="1:10" s="83" customFormat="1">
      <c r="A18" s="382">
        <v>5.2</v>
      </c>
      <c r="B18" s="333" t="s">
        <v>538</v>
      </c>
      <c r="C18" s="667">
        <v>0</v>
      </c>
      <c r="D18" s="667">
        <v>0</v>
      </c>
      <c r="E18" s="667">
        <v>0</v>
      </c>
      <c r="G18"/>
      <c r="H18"/>
      <c r="I18"/>
      <c r="J18"/>
    </row>
    <row r="19" spans="1:10" s="83" customFormat="1">
      <c r="A19" s="382">
        <v>5.3</v>
      </c>
      <c r="B19" s="333" t="s">
        <v>704</v>
      </c>
      <c r="C19" s="667">
        <v>0</v>
      </c>
      <c r="D19" s="667">
        <v>0</v>
      </c>
      <c r="E19" s="667">
        <v>0</v>
      </c>
      <c r="G19"/>
      <c r="H19"/>
      <c r="I19"/>
      <c r="J19"/>
    </row>
    <row r="20" spans="1:10" s="83" customFormat="1" ht="21">
      <c r="A20" s="382">
        <v>6</v>
      </c>
      <c r="B20" s="331" t="s">
        <v>705</v>
      </c>
      <c r="C20" s="667">
        <f>SUM(C21:C22)</f>
        <v>937344898.57000017</v>
      </c>
      <c r="D20" s="667">
        <f t="shared" ref="D20:E20" si="2">SUM(D21:D22)</f>
        <v>0</v>
      </c>
      <c r="E20" s="667">
        <f t="shared" si="2"/>
        <v>937344898.57000017</v>
      </c>
      <c r="G20"/>
      <c r="H20"/>
      <c r="I20"/>
      <c r="J20"/>
    </row>
    <row r="21" spans="1:10">
      <c r="A21" s="382">
        <v>6.1</v>
      </c>
      <c r="B21" s="333" t="s">
        <v>538</v>
      </c>
      <c r="C21" s="668">
        <v>5791077.7000000002</v>
      </c>
      <c r="D21" s="668">
        <v>0</v>
      </c>
      <c r="E21" s="668">
        <v>5791077.7000000002</v>
      </c>
    </row>
    <row r="22" spans="1:10">
      <c r="A22" s="382">
        <v>6.2</v>
      </c>
      <c r="B22" s="333" t="s">
        <v>704</v>
      </c>
      <c r="C22" s="668">
        <v>931553820.87000012</v>
      </c>
      <c r="D22" s="668">
        <v>0</v>
      </c>
      <c r="E22" s="668">
        <v>931553820.87000012</v>
      </c>
    </row>
    <row r="23" spans="1:10" ht="21">
      <c r="A23" s="382">
        <v>7</v>
      </c>
      <c r="B23" s="334" t="s">
        <v>706</v>
      </c>
      <c r="C23" s="668">
        <v>0</v>
      </c>
      <c r="D23" s="668">
        <v>0</v>
      </c>
      <c r="E23" s="668">
        <v>0</v>
      </c>
    </row>
    <row r="24" spans="1:10" ht="21">
      <c r="A24" s="382">
        <v>8</v>
      </c>
      <c r="B24" s="335" t="s">
        <v>707</v>
      </c>
      <c r="C24" s="668">
        <v>0</v>
      </c>
      <c r="D24" s="668">
        <v>0</v>
      </c>
      <c r="E24" s="668">
        <v>0</v>
      </c>
    </row>
    <row r="25" spans="1:10">
      <c r="A25" s="382">
        <v>9</v>
      </c>
      <c r="B25" s="332" t="s">
        <v>708</v>
      </c>
      <c r="C25" s="668">
        <f>SUM(C26:C27)</f>
        <v>17247530.740000002</v>
      </c>
      <c r="D25" s="668">
        <f t="shared" ref="D25:E25" si="3">SUM(D26:D27)</f>
        <v>0</v>
      </c>
      <c r="E25" s="668">
        <f t="shared" si="3"/>
        <v>17247530.740000002</v>
      </c>
    </row>
    <row r="26" spans="1:10">
      <c r="A26" s="382">
        <v>9.1</v>
      </c>
      <c r="B26" s="336" t="s">
        <v>709</v>
      </c>
      <c r="C26" s="668">
        <v>17247530.740000002</v>
      </c>
      <c r="D26" s="668">
        <v>0</v>
      </c>
      <c r="E26" s="668">
        <v>17247530.740000002</v>
      </c>
    </row>
    <row r="27" spans="1:10">
      <c r="A27" s="382">
        <v>9.1999999999999993</v>
      </c>
      <c r="B27" s="336" t="s">
        <v>710</v>
      </c>
      <c r="C27" s="668">
        <v>0</v>
      </c>
      <c r="D27" s="668">
        <v>0</v>
      </c>
      <c r="E27" s="668">
        <v>0</v>
      </c>
    </row>
    <row r="28" spans="1:10">
      <c r="A28" s="382">
        <v>10</v>
      </c>
      <c r="B28" s="332" t="s">
        <v>36</v>
      </c>
      <c r="C28" s="668">
        <f>SUM(C29:C30)</f>
        <v>5830726.6799999988</v>
      </c>
      <c r="D28" s="668">
        <f t="shared" ref="D28:E28" si="4">SUM(D29:D30)</f>
        <v>5830726.6799999988</v>
      </c>
      <c r="E28" s="668">
        <f t="shared" si="4"/>
        <v>0</v>
      </c>
    </row>
    <row r="29" spans="1:10">
      <c r="A29" s="382">
        <v>10.1</v>
      </c>
      <c r="B29" s="336" t="s">
        <v>711</v>
      </c>
      <c r="C29" s="668">
        <v>0</v>
      </c>
      <c r="D29" s="668">
        <v>0</v>
      </c>
      <c r="E29" s="668">
        <v>0</v>
      </c>
    </row>
    <row r="30" spans="1:10">
      <c r="A30" s="382">
        <v>10.199999999999999</v>
      </c>
      <c r="B30" s="336" t="s">
        <v>712</v>
      </c>
      <c r="C30" s="668">
        <v>5830726.6799999988</v>
      </c>
      <c r="D30" s="668">
        <v>5830726.6799999988</v>
      </c>
      <c r="E30" s="668">
        <v>0</v>
      </c>
    </row>
    <row r="31" spans="1:10">
      <c r="A31" s="382">
        <v>11</v>
      </c>
      <c r="B31" s="332" t="s">
        <v>713</v>
      </c>
      <c r="C31" s="668">
        <f>SUM(C32:C33)</f>
        <v>2266864.2999999998</v>
      </c>
      <c r="D31" s="668">
        <f t="shared" ref="D31:E31" si="5">SUM(D32:D33)</f>
        <v>0</v>
      </c>
      <c r="E31" s="668">
        <f t="shared" si="5"/>
        <v>2266864.2999999998</v>
      </c>
    </row>
    <row r="32" spans="1:10">
      <c r="A32" s="382">
        <v>11.1</v>
      </c>
      <c r="B32" s="336" t="s">
        <v>714</v>
      </c>
      <c r="C32" s="668">
        <v>2266864.2999999998</v>
      </c>
      <c r="D32" s="668">
        <v>0</v>
      </c>
      <c r="E32" s="668">
        <v>2266864.2999999998</v>
      </c>
    </row>
    <row r="33" spans="1:7">
      <c r="A33" s="382">
        <v>11.2</v>
      </c>
      <c r="B33" s="336" t="s">
        <v>715</v>
      </c>
      <c r="C33" s="668">
        <v>0</v>
      </c>
      <c r="D33" s="668">
        <v>0</v>
      </c>
      <c r="E33" s="668">
        <v>0</v>
      </c>
    </row>
    <row r="34" spans="1:7">
      <c r="A34" s="382">
        <v>13</v>
      </c>
      <c r="B34" s="332" t="s">
        <v>88</v>
      </c>
      <c r="C34" s="668">
        <v>25501236.879999995</v>
      </c>
      <c r="D34" s="668">
        <v>0</v>
      </c>
      <c r="E34" s="668">
        <v>25501236.879999995</v>
      </c>
    </row>
    <row r="35" spans="1:7">
      <c r="A35" s="382">
        <v>13.1</v>
      </c>
      <c r="B35" s="337" t="s">
        <v>716</v>
      </c>
      <c r="C35" s="668">
        <v>13406442.299999997</v>
      </c>
      <c r="D35" s="668">
        <v>0</v>
      </c>
      <c r="E35" s="668">
        <v>13406442.299999997</v>
      </c>
    </row>
    <row r="36" spans="1:7">
      <c r="A36" s="382">
        <v>13.2</v>
      </c>
      <c r="B36" s="337" t="s">
        <v>717</v>
      </c>
      <c r="C36" s="668">
        <v>0</v>
      </c>
      <c r="D36" s="668">
        <v>0</v>
      </c>
      <c r="E36" s="668">
        <v>0</v>
      </c>
    </row>
    <row r="37" spans="1:7" ht="51.75" thickBot="1">
      <c r="A37" s="195"/>
      <c r="B37" s="196" t="s">
        <v>308</v>
      </c>
      <c r="C37" s="669">
        <f>SUM(C8,C12,C14,C15,C16,C20,C23,C24,C25,C28,C31,C34)</f>
        <v>1033161177.84</v>
      </c>
      <c r="D37" s="669">
        <f t="shared" ref="D37" si="6">SUM(D8,D12,D14,D15,D16,D20,D23,D24,D25,D28,D31,D34)</f>
        <v>5830726.6799999988</v>
      </c>
      <c r="E37" s="669">
        <f>SUM(E8,E12,E14,E15,E16,E20,E23,E24,E25,E28,E31,E34)</f>
        <v>1027330451.1600001</v>
      </c>
    </row>
    <row r="38" spans="1:7">
      <c r="A38"/>
      <c r="B38"/>
      <c r="C38"/>
      <c r="D38"/>
      <c r="E38"/>
    </row>
    <row r="39" spans="1:7">
      <c r="A39"/>
      <c r="B39"/>
      <c r="C39"/>
      <c r="D39"/>
      <c r="E39"/>
    </row>
    <row r="41" spans="1:7" s="2" customFormat="1">
      <c r="B41" s="34"/>
      <c r="F41"/>
      <c r="G41"/>
    </row>
    <row r="42" spans="1:7" s="2" customFormat="1">
      <c r="B42" s="35"/>
      <c r="F42"/>
      <c r="G42"/>
    </row>
    <row r="43" spans="1:7" s="2" customFormat="1">
      <c r="B43" s="34"/>
      <c r="F43"/>
      <c r="G43"/>
    </row>
    <row r="44" spans="1:7" s="2" customFormat="1">
      <c r="B44" s="34"/>
      <c r="F44"/>
      <c r="G44"/>
    </row>
    <row r="45" spans="1:7" s="2" customFormat="1">
      <c r="B45" s="34"/>
      <c r="F45"/>
      <c r="G45"/>
    </row>
    <row r="46" spans="1:7" s="2" customFormat="1">
      <c r="B46" s="34"/>
      <c r="F46"/>
      <c r="G46"/>
    </row>
    <row r="47" spans="1:7" s="2" customFormat="1">
      <c r="B47" s="34"/>
      <c r="F47"/>
      <c r="G47"/>
    </row>
    <row r="48" spans="1:7" s="2" customFormat="1">
      <c r="B48" s="35"/>
      <c r="F48"/>
      <c r="G48"/>
    </row>
    <row r="49" spans="2:7" s="2" customFormat="1">
      <c r="B49" s="35"/>
      <c r="F49"/>
      <c r="G49"/>
    </row>
    <row r="50" spans="2:7" s="2" customFormat="1">
      <c r="B50" s="35"/>
      <c r="F50"/>
      <c r="G50"/>
    </row>
    <row r="51" spans="2:7" s="2" customFormat="1">
      <c r="B51" s="35"/>
      <c r="F51"/>
      <c r="G51"/>
    </row>
    <row r="52" spans="2:7" s="2" customFormat="1">
      <c r="B52" s="35"/>
      <c r="F52"/>
      <c r="G52"/>
    </row>
    <row r="53" spans="2:7" s="2" customFormat="1">
      <c r="B53" s="35"/>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80" zoomScaleNormal="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RowHeight="15" outlineLevelRow="1"/>
  <cols>
    <col min="1" max="1" width="9.5703125" style="2" bestFit="1" customWidth="1"/>
    <col min="2" max="2" width="114.140625" style="2" customWidth="1"/>
    <col min="3" max="3" width="18.85546875" customWidth="1"/>
    <col min="4" max="4" width="25.42578125" customWidth="1"/>
    <col min="5" max="5" width="24.140625" customWidth="1"/>
    <col min="6" max="6" width="24" customWidth="1"/>
    <col min="7" max="7" width="10" bestFit="1" customWidth="1"/>
    <col min="8" max="8" width="12" bestFit="1" customWidth="1"/>
    <col min="9" max="9" width="12.5703125" bestFit="1" customWidth="1"/>
  </cols>
  <sheetData>
    <row r="1" spans="1:6" ht="15.75">
      <c r="A1" s="16" t="s">
        <v>97</v>
      </c>
      <c r="B1" s="992" t="str">
        <f>'1. key ratios'!B1</f>
        <v>სს "ხალიკ ბანკი საქართველო"</v>
      </c>
    </row>
    <row r="2" spans="1:6" s="20" customFormat="1" ht="15.75" customHeight="1">
      <c r="A2" s="20" t="s">
        <v>98</v>
      </c>
      <c r="B2" s="265">
        <f>'1. key ratios'!B2</f>
        <v>45747</v>
      </c>
      <c r="C2"/>
      <c r="D2"/>
      <c r="E2"/>
      <c r="F2"/>
    </row>
    <row r="3" spans="1:6" s="20" customFormat="1" ht="15.75" customHeight="1">
      <c r="C3"/>
      <c r="D3"/>
      <c r="E3"/>
      <c r="F3"/>
    </row>
    <row r="4" spans="1:6" s="20" customFormat="1" ht="26.25" thickBot="1">
      <c r="A4" s="20" t="s">
        <v>245</v>
      </c>
      <c r="B4" s="112" t="s">
        <v>160</v>
      </c>
      <c r="C4" s="106" t="s">
        <v>76</v>
      </c>
      <c r="D4"/>
      <c r="E4"/>
      <c r="F4"/>
    </row>
    <row r="5" spans="1:6" ht="26.25">
      <c r="A5" s="107">
        <v>1</v>
      </c>
      <c r="B5" s="108" t="s">
        <v>695</v>
      </c>
      <c r="C5" s="147">
        <f>'7. LI1'!E37</f>
        <v>1027330451.1600001</v>
      </c>
    </row>
    <row r="6" spans="1:6" s="97" customFormat="1">
      <c r="A6" s="66">
        <v>2.1</v>
      </c>
      <c r="B6" s="114" t="s">
        <v>829</v>
      </c>
      <c r="C6" s="670">
        <v>73996751.603933856</v>
      </c>
      <c r="E6"/>
      <c r="F6"/>
    </row>
    <row r="7" spans="1:6" s="4" customFormat="1" ht="25.5" outlineLevel="1">
      <c r="A7" s="113">
        <v>2.2000000000000002</v>
      </c>
      <c r="B7" s="109" t="s">
        <v>830</v>
      </c>
      <c r="C7" s="671">
        <v>15387325</v>
      </c>
      <c r="E7"/>
      <c r="F7"/>
    </row>
    <row r="8" spans="1:6" s="4" customFormat="1" ht="26.25">
      <c r="A8" s="113">
        <v>3</v>
      </c>
      <c r="B8" s="110" t="s">
        <v>696</v>
      </c>
      <c r="C8" s="672">
        <f>SUM(C5:C7)</f>
        <v>1116714527.7639339</v>
      </c>
      <c r="E8"/>
      <c r="F8"/>
    </row>
    <row r="9" spans="1:6" s="97" customFormat="1">
      <c r="A9" s="66">
        <v>4</v>
      </c>
      <c r="B9" s="117" t="s">
        <v>158</v>
      </c>
      <c r="C9" s="673">
        <v>0</v>
      </c>
      <c r="E9"/>
      <c r="F9"/>
    </row>
    <row r="10" spans="1:6" s="4" customFormat="1" ht="25.5" outlineLevel="1">
      <c r="A10" s="113">
        <v>5.0999999999999996</v>
      </c>
      <c r="B10" s="109" t="s">
        <v>164</v>
      </c>
      <c r="C10" s="671">
        <v>-50903175.576519653</v>
      </c>
      <c r="E10"/>
      <c r="F10"/>
    </row>
    <row r="11" spans="1:6" s="4" customFormat="1" ht="25.5" outlineLevel="1">
      <c r="A11" s="113">
        <v>5.2</v>
      </c>
      <c r="B11" s="109" t="s">
        <v>165</v>
      </c>
      <c r="C11" s="671">
        <v>-14980733.957719645</v>
      </c>
      <c r="E11"/>
      <c r="F11"/>
    </row>
    <row r="12" spans="1:6" s="4" customFormat="1">
      <c r="A12" s="113">
        <v>6</v>
      </c>
      <c r="B12" s="115" t="s">
        <v>996</v>
      </c>
      <c r="C12" s="674">
        <v>0</v>
      </c>
      <c r="E12"/>
      <c r="F12"/>
    </row>
    <row r="13" spans="1:6" s="4" customFormat="1" ht="15.75" thickBot="1">
      <c r="A13" s="116">
        <v>7</v>
      </c>
      <c r="B13" s="111" t="s">
        <v>159</v>
      </c>
      <c r="C13" s="675">
        <f>SUM(C8:C12)</f>
        <v>1050830618.2296946</v>
      </c>
      <c r="E13"/>
      <c r="F13"/>
    </row>
    <row r="15" spans="1:6">
      <c r="B15" s="22"/>
    </row>
    <row r="17" spans="2:9" s="2" customFormat="1">
      <c r="B17" s="36"/>
      <c r="C17"/>
      <c r="D17"/>
      <c r="E17"/>
      <c r="F17"/>
      <c r="G17"/>
      <c r="H17"/>
      <c r="I17"/>
    </row>
    <row r="18" spans="2:9" s="2" customFormat="1">
      <c r="B18" s="33"/>
      <c r="C18"/>
      <c r="D18"/>
      <c r="E18"/>
      <c r="F18"/>
      <c r="G18"/>
      <c r="H18"/>
      <c r="I18"/>
    </row>
    <row r="19" spans="2:9" s="2" customFormat="1">
      <c r="B19" s="33"/>
      <c r="C19"/>
      <c r="D19"/>
      <c r="E19"/>
      <c r="F19"/>
      <c r="G19"/>
      <c r="H19"/>
      <c r="I19"/>
    </row>
    <row r="20" spans="2:9" s="2" customFormat="1">
      <c r="B20" s="35"/>
      <c r="C20"/>
      <c r="D20"/>
      <c r="E20"/>
      <c r="F20"/>
      <c r="G20"/>
      <c r="H20"/>
      <c r="I20"/>
    </row>
    <row r="21" spans="2:9" s="2" customFormat="1">
      <c r="B21" s="34"/>
      <c r="C21"/>
      <c r="D21"/>
      <c r="E21"/>
      <c r="F21"/>
      <c r="G21"/>
      <c r="H21"/>
      <c r="I21"/>
    </row>
    <row r="22" spans="2:9" s="2" customFormat="1">
      <c r="B22" s="35"/>
      <c r="C22"/>
      <c r="D22"/>
      <c r="E22"/>
      <c r="F22"/>
      <c r="G22"/>
      <c r="H22"/>
      <c r="I22"/>
    </row>
    <row r="23" spans="2:9" s="2" customFormat="1">
      <c r="B23" s="34"/>
      <c r="C23"/>
      <c r="D23"/>
      <c r="E23"/>
      <c r="F23"/>
      <c r="G23"/>
      <c r="H23"/>
      <c r="I23"/>
    </row>
    <row r="24" spans="2:9" s="2" customFormat="1">
      <c r="B24" s="34"/>
      <c r="C24"/>
      <c r="D24"/>
      <c r="E24"/>
      <c r="F24"/>
      <c r="G24"/>
      <c r="H24"/>
      <c r="I24"/>
    </row>
    <row r="25" spans="2:9" s="2" customFormat="1">
      <c r="B25" s="34"/>
      <c r="C25"/>
      <c r="D25"/>
      <c r="E25"/>
      <c r="F25"/>
      <c r="G25"/>
      <c r="H25"/>
      <c r="I25"/>
    </row>
    <row r="26" spans="2:9" s="2" customFormat="1">
      <c r="B26" s="34"/>
      <c r="C26"/>
      <c r="D26"/>
      <c r="E26"/>
      <c r="F26"/>
      <c r="G26"/>
      <c r="H26"/>
      <c r="I26"/>
    </row>
    <row r="27" spans="2:9" s="2" customFormat="1">
      <c r="B27" s="34"/>
      <c r="C27"/>
      <c r="D27"/>
      <c r="E27"/>
      <c r="F27"/>
      <c r="G27"/>
      <c r="H27"/>
      <c r="I27"/>
    </row>
    <row r="28" spans="2:9" s="2" customFormat="1">
      <c r="B28" s="35"/>
      <c r="C28"/>
      <c r="D28"/>
      <c r="E28"/>
      <c r="F28"/>
      <c r="G28"/>
      <c r="H28"/>
      <c r="I28"/>
    </row>
    <row r="29" spans="2:9" s="2" customFormat="1">
      <c r="B29" s="35"/>
      <c r="C29"/>
      <c r="D29"/>
      <c r="E29"/>
      <c r="F29"/>
      <c r="G29"/>
      <c r="H29"/>
      <c r="I29"/>
    </row>
    <row r="30" spans="2:9" s="2" customFormat="1">
      <c r="B30" s="35"/>
      <c r="C30"/>
      <c r="D30"/>
      <c r="E30"/>
      <c r="F30"/>
      <c r="G30"/>
      <c r="H30"/>
      <c r="I30"/>
    </row>
    <row r="31" spans="2:9" s="2" customFormat="1">
      <c r="B31" s="35"/>
      <c r="C31"/>
      <c r="D31"/>
      <c r="E31"/>
      <c r="F31"/>
      <c r="G31"/>
      <c r="H31"/>
      <c r="I31"/>
    </row>
    <row r="32" spans="2:9" s="2" customFormat="1">
      <c r="B32" s="35"/>
      <c r="C32"/>
      <c r="D32"/>
      <c r="E32"/>
      <c r="F32"/>
      <c r="G32"/>
      <c r="H32"/>
      <c r="I32"/>
    </row>
    <row r="33" spans="2:9" s="2" customFormat="1">
      <c r="B33" s="35"/>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2025-04-28T12:21:12Z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